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9125" yWindow="9660" windowWidth="2400" windowHeight="117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F8" i="13" l="1"/>
  <c r="F7" i="13"/>
  <c r="E7" i="13" s="1"/>
  <c r="E6" i="13" s="1"/>
  <c r="G6" i="13"/>
  <c r="F6" i="13" l="1"/>
  <c r="G118" i="2"/>
  <c r="G202" i="5" l="1"/>
  <c r="G9" i="13" l="1"/>
  <c r="E9" i="13"/>
  <c r="F9" i="13" l="1"/>
  <c r="F30" i="4" l="1"/>
  <c r="G60" i="4" s="1"/>
  <c r="F10" i="13" s="1"/>
  <c r="E10" i="13" s="1"/>
  <c r="F8" i="18" l="1"/>
  <c r="E8" i="18" s="1"/>
  <c r="F7" i="18"/>
  <c r="E5" i="18"/>
  <c r="F9" i="18" l="1"/>
  <c r="G10" i="13" l="1"/>
  <c r="E7" i="18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150" i="5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13" i="3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124" i="5" l="1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0" i="16"/>
  <c r="C90" i="6"/>
  <c r="C5" i="16"/>
  <c r="C22" i="16"/>
  <c r="C14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7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200" i="5"/>
  <c r="F199" i="5"/>
  <c r="F192" i="5"/>
  <c r="F189" i="5"/>
  <c r="F183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9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1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5" i="5"/>
  <c r="F72" i="5"/>
  <c r="F71" i="5"/>
  <c r="F70" i="5"/>
  <c r="F66" i="5"/>
  <c r="F64" i="5"/>
  <c r="F59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118" i="2" l="1"/>
  <c r="F89" i="6"/>
  <c r="G89" i="6" s="1"/>
  <c r="F60" i="4"/>
  <c r="G51" i="6"/>
  <c r="F72" i="6"/>
  <c r="F44" i="6"/>
  <c r="F28" i="6"/>
  <c r="F43" i="6"/>
  <c r="F50" i="6"/>
  <c r="F32" i="3"/>
  <c r="E82" i="6"/>
  <c r="G40" i="1"/>
  <c r="G35" i="1"/>
  <c r="B55" i="1" s="1"/>
  <c r="G17" i="1"/>
  <c r="G23" i="1" s="1"/>
  <c r="C27" i="6"/>
  <c r="C44" i="6" s="1"/>
  <c r="F100" i="6"/>
  <c r="F101" i="6"/>
  <c r="F102" i="6"/>
  <c r="F99" i="6"/>
  <c r="H16" i="12" l="1"/>
  <c r="B52" i="1"/>
  <c r="H13" i="12" s="1"/>
  <c r="K9" i="18"/>
  <c r="J6" i="18"/>
  <c r="G78" i="6"/>
  <c r="G80" i="6"/>
  <c r="F45" i="6"/>
  <c r="G79" i="6"/>
  <c r="F103" i="6"/>
  <c r="G72" i="6" l="1"/>
  <c r="F54" i="5"/>
  <c r="F182" i="5" l="1"/>
  <c r="F202" i="5" s="1"/>
  <c r="J5" i="18" l="1"/>
  <c r="J9" i="18" s="1"/>
  <c r="J10" i="18" s="1"/>
  <c r="J11" i="18" s="1"/>
  <c r="H15" i="12"/>
  <c r="H19" i="12" s="1"/>
  <c r="H21" i="12" s="1"/>
  <c r="D34" i="9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E10" i="18" l="1"/>
  <c r="G10" i="18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D5C46B38-8D6D-432E-8E30-B39347959CF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425+45+50+95+870+645=2130/6=355 среднемесячное показание
01.09.2023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33" authorId="0" guid="{E195038E-D86A-4BDA-83C2-A0520817D32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535+355+495+405+425+200=2415/6=403  кВт среднемесячное значение
</t>
        </r>
      </text>
    </comment>
    <comment ref="F57" authorId="0" guid="{00C5E6B5-4803-4411-8A61-4B95022DFDD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239 норматив 
</t>
        </r>
      </text>
    </comment>
    <comment ref="G57" authorId="0" guid="{3E493A66-2768-457E-92EC-CDF816FACC2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239норматив * 6месяцев
</t>
        </r>
      </text>
    </comment>
    <comment ref="F82" authorId="0" guid="{9C2E7B66-ADAF-4BE5-A700-7D7508C85F2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195+245+175+215+210+185=1225/6=205 среднемесячное значение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30" authorId="0" guid="{1CFBCDCF-64D7-4F06-A166-31E91279951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=3чел*91норматив
</t>
        </r>
      </text>
    </comment>
    <comment ref="F35" authorId="0" guid="{0A9CD169-9C81-4702-9E26-8903FF23DC29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40+20+30+45+50+55=240/6=40 среднемесячное поеазание
01.09.2023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14" authorId="0" guid="{44D4135B-F7FB-4982-84AC-89879DD5AE0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195+195+230+245+260+315=1440/6=240 среднемесячное значение от 01.07.23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69" authorId="0" guid="{9D7F8CED-6203-4543-82FB-5F2ABD93608C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485+405+320+445+240+680=2575/430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3" authorId="0" guid="{EC4C68FC-1AD3-4A34-99D4-AF9C208EAED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01.01.2022
35+165+260+255+360+245=1320/6=220 среднемесячное показание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65" authorId="0" guid="{8349899F-B09C-42B7-BB88-49B3DF309CB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190 норматив
</t>
        </r>
      </text>
    </comment>
    <comment ref="F178" authorId="0" guid="{28ED8FC3-DF63-4F6F-9915-954FB1714F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530+530+755+420+605+480=3320/6=554 кВт
среднемесячное значение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6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<sst xmlns="http://schemas.openxmlformats.org/spreadsheetml/2006/main" count="2412" uniqueCount="2036">
  <si>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</si>
  <si>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</si>
  <si>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</si>
  <si>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</si>
  <si>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</si>
  <si>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</si>
  <si>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</si>
  <si>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</si>
  <si>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</si>
  <si>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</si>
  <si>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</si>
  <si>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</si>
  <si>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</si>
  <si>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</si>
  <si>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</si>
  <si>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</si>
  <si>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</si>
  <si>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</si>
  <si>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</si>
  <si>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</si>
  <si>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</si>
  <si>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</si>
  <si>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</si>
  <si>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</si>
  <si>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</si>
  <si>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</si>
  <si>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</si>
  <si>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</si>
  <si>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</si>
  <si>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</si>
  <si>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</si>
  <si>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</si>
  <si>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</si>
  <si>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</si>
  <si>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</si>
  <si>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</si>
  <si>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</si>
  <si>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</si>
  <si>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</si>
  <si>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</si>
  <si>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</si>
  <si>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</si>
  <si>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</si>
  <si>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</si>
  <si>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</si>
  <si>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</si>
  <si>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</si>
  <si>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</si>
  <si>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</si>
  <si>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</si>
  <si>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</si>
  <si>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</si>
  <si>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</si>
  <si>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</si>
  <si>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</si>
  <si>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</si>
  <si>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</si>
  <si>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</si>
  <si>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</si>
  <si>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</si>
  <si>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</si>
  <si>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</si>
  <si>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</si>
  <si>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</si>
  <si>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</si>
  <si>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</si>
  <si>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</si>
  <si>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</si>
  <si>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</si>
  <si>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</si>
  <si>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</si>
  <si>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</si>
  <si>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</si>
  <si>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</si>
  <si>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</si>
  <si>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</si>
  <si>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</si>
  <si>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</si>
  <si>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</si>
  <si>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</si>
  <si>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</si>
  <si>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</si>
  <si>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</si>
  <si>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</si>
  <si>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</si>
  <si>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</si>
  <si>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</si>
  <si>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</si>
  <si>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</si>
  <si>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</si>
  <si>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</si>
  <si>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</si>
  <si>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</si>
  <si>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</si>
  <si>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</si>
  <si>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</si>
  <si>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</si>
  <si>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</si>
  <si>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</si>
  <si>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</si>
  <si>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</si>
  <si>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</si>
  <si>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</si>
  <si>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</si>
  <si>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</si>
  <si>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</si>
  <si>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</si>
  <si>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</si>
  <si>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</si>
  <si>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</si>
  <si>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</si>
  <si>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</si>
  <si>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</si>
  <si>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</si>
  <si>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</si>
  <si>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</si>
  <si>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</si>
  <si>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</si>
  <si>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</si>
  <si>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</si>
  <si>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</si>
  <si>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</si>
  <si>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</si>
  <si>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</si>
  <si>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</si>
  <si>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</si>
  <si>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</si>
  <si>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</si>
  <si>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</si>
  <si>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</si>
  <si>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</si>
  <si>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</si>
  <si>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</si>
  <si>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</si>
  <si>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</si>
  <si>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</si>
  <si>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</si>
  <si>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</si>
  <si>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</si>
  <si>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</si>
  <si>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</si>
  <si>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</si>
  <si>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</si>
  <si>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</si>
  <si>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</si>
  <si>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</si>
  <si>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</si>
  <si>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</si>
  <si>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</si>
  <si>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</si>
  <si>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</si>
  <si>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</si>
  <si>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</si>
  <si>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</si>
  <si>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</si>
  <si>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</si>
  <si>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</si>
  <si>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</si>
  <si>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</si>
  <si>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</si>
  <si>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</si>
  <si>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</si>
  <si>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</si>
  <si>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</si>
  <si>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</si>
  <si>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</si>
  <si>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</si>
  <si>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</si>
  <si>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</si>
  <si>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</si>
  <si>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</si>
  <si>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</si>
  <si>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</si>
  <si>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</si>
  <si>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</si>
  <si>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</si>
  <si>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</si>
  <si>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</si>
  <si>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</si>
  <si>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</si>
  <si>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</si>
  <si>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</si>
  <si>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</si>
  <si>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</si>
  <si>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</si>
  <si>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</si>
  <si>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</si>
  <si>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</si>
  <si>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</si>
  <si>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</si>
  <si>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</si>
  <si>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</si>
  <si>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</si>
  <si>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</si>
  <si>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</si>
  <si>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</si>
  <si>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</si>
  <si>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</si>
  <si>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</si>
  <si>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</si>
  <si>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</si>
  <si>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</si>
  <si>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</si>
  <si>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</si>
  <si>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</si>
  <si>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</si>
  <si>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</si>
  <si>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</si>
  <si>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</si>
  <si>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</si>
  <si>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</si>
  <si>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</si>
  <si>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</si>
  <si>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</si>
  <si>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</si>
  <si>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</si>
  <si>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</si>
  <si>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</si>
  <si>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</si>
  <si>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</si>
  <si>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</si>
  <si>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</si>
  <si>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</si>
  <si>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</si>
  <si>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</si>
  <si>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</si>
  <si>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</si>
  <si>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</si>
  <si>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</si>
  <si>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</si>
  <si>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</si>
  <si>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</si>
  <si>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</si>
  <si>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</si>
  <si>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</si>
  <si>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</si>
  <si>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</si>
  <si>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</si>
  <si>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</si>
  <si>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</si>
  <si>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</si>
  <si>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</si>
  <si>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</si>
  <si>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</si>
  <si>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</si>
  <si>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</si>
  <si>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</si>
  <si>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</si>
  <si>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</si>
  <si>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</si>
  <si>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</si>
  <si>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</si>
  <si>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</si>
  <si>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</si>
  <si>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</si>
  <si>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</si>
  <si>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</si>
  <si>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</si>
  <si>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</si>
  <si>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</si>
  <si>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</si>
  <si>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</si>
  <si>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</si>
  <si>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</si>
  <si>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</si>
  <si>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</si>
  <si>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</si>
  <si>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</si>
  <si>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</si>
  <si>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</si>
  <si>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</si>
  <si>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</si>
  <si>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</si>
  <si>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</si>
  <si>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</si>
  <si>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</si>
  <si>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</si>
  <si>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</si>
  <si>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</si>
  <si>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</si>
  <si>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</si>
  <si>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</si>
  <si>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</si>
  <si>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</si>
  <si>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</si>
  <si>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</si>
  <si>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</si>
  <si>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</si>
  <si>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</si>
  <si>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</si>
  <si>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</si>
  <si>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</si>
  <si>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</si>
  <si>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</si>
  <si>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</si>
  <si>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</si>
  <si>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</si>
  <si>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</si>
  <si>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</si>
  <si>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</si>
  <si>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</si>
  <si>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</si>
  <si>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</si>
  <si>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</si>
  <si>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</si>
  <si>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</si>
  <si>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</si>
  <si>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</si>
  <si>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</si>
  <si>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</si>
  <si>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</si>
  <si>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</si>
  <si>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</si>
  <si>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</si>
  <si>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</si>
  <si>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</si>
  <si>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</si>
  <si>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</si>
  <si>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</si>
  <si>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</si>
  <si>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</si>
  <si>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</si>
  <si>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</si>
  <si>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</si>
  <si>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</si>
  <si>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</si>
  <si>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</si>
  <si>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</si>
  <si>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</si>
  <si>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</si>
  <si>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</si>
  <si>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</si>
  <si>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</si>
  <si>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</si>
  <si>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</si>
  <si>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</si>
  <si>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</si>
  <si>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</si>
  <si>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</si>
  <si>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</si>
  <si>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</si>
  <si>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</si>
  <si>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</si>
  <si>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</si>
  <si>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</si>
  <si>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</si>
  <si>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</si>
  <si>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</si>
  <si>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</si>
  <si>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</si>
  <si>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</si>
  <si>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</si>
  <si>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</si>
  <si>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</si>
  <si>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</si>
  <si>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</si>
  <si>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</si>
  <si>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</si>
  <si>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</si>
  <si>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</si>
  <si>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</si>
  <si>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</si>
  <si>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</si>
  <si>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</si>
  <si>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</si>
  <si>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</si>
  <si>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</si>
  <si>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</si>
  <si>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</si>
  <si>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</si>
  <si>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</si>
  <si>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</si>
  <si>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</si>
  <si>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</si>
  <si>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</si>
  <si>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</si>
  <si>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</si>
  <si>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</si>
  <si>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</si>
  <si>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</si>
  <si>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</si>
  <si>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</si>
  <si>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</si>
  <si>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</si>
  <si>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</si>
  <si>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</si>
  <si>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</si>
  <si>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</si>
  <si>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</si>
  <si>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</si>
  <si>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</si>
  <si>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</si>
  <si>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</si>
  <si>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</si>
  <si>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</si>
  <si>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</si>
  <si>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</si>
  <si>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</si>
  <si>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</si>
  <si>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</si>
  <si>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</si>
  <si>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</si>
  <si>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</si>
  <si>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</si>
  <si>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</si>
  <si>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</si>
  <si>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</si>
  <si>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</si>
  <si>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</si>
  <si>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</si>
  <si>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</si>
  <si>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</si>
  <si>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</si>
  <si>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</si>
  <si>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</si>
  <si>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</si>
  <si>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</si>
  <si>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</si>
  <si>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</si>
  <si>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</si>
  <si>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</si>
  <si>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</si>
  <si>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</si>
  <si>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</si>
  <si>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</si>
  <si>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</si>
  <si>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</si>
  <si>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</si>
  <si>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</si>
  <si>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</si>
  <si>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</si>
  <si>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</si>
  <si>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</si>
  <si>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</si>
  <si>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</si>
  <si>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</si>
  <si>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</si>
  <si>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</si>
  <si>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</si>
  <si>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</si>
  <si>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</si>
  <si>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</si>
  <si>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</si>
  <si>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</si>
  <si>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</si>
  <si>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</si>
  <si>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</si>
  <si>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</si>
  <si>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</si>
  <si>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</si>
  <si>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</si>
  <si>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</si>
  <si>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</si>
  <si>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</si>
  <si>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</si>
  <si>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</si>
  <si>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</si>
  <si>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</si>
  <si>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</si>
  <si>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</si>
  <si>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</si>
  <si>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</si>
  <si>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</si>
  <si>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</si>
  <si>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</si>
  <si>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</si>
  <si>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</si>
  <si>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</si>
  <si>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</si>
  <si>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</si>
  <si>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</si>
  <si>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</si>
  <si>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</si>
  <si>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</si>
  <si>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</si>
  <si>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</si>
  <si>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</si>
  <si>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</si>
  <si>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</si>
  <si>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</si>
  <si>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</si>
  <si>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</si>
  <si>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</si>
  <si>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</si>
  <si>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</si>
  <si>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</si>
  <si>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</si>
  <si>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</si>
  <si>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</si>
  <si>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</si>
  <si>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</si>
  <si>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</si>
  <si>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</si>
  <si>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</si>
  <si>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</si>
  <si>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</si>
  <si>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</si>
  <si>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</si>
  <si>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</si>
  <si>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</si>
  <si>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</si>
  <si>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</si>
  <si>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</si>
  <si>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</si>
  <si>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</si>
  <si>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</si>
  <si>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</si>
  <si>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</si>
  <si>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</si>
  <si>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</si>
  <si>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</si>
  <si>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</si>
  <si>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</si>
  <si>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</si>
  <si>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</si>
  <si>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</si>
  <si>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</si>
  <si>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</si>
  <si>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</si>
  <si>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</si>
  <si>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</si>
  <si>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</si>
  <si>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</si>
  <si>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</si>
  <si>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</si>
  <si>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</si>
  <si>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</si>
  <si>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</si>
  <si>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</si>
  <si>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</si>
  <si>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</si>
  <si>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</si>
  <si>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</si>
  <si>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</si>
  <si>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</si>
  <si>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0263002-05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</si>
  <si>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</si>
  <si>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</si>
  <si>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</si>
  <si>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</si>
  <si>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</si>
  <si>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</si>
  <si>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</si>
  <si>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</si>
  <si>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</si>
  <si>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</si>
  <si>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</si>
  <si>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</si>
  <si>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</si>
  <si>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</si>
  <si>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</si>
  <si>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</si>
  <si>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</si>
  <si>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</si>
  <si>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</si>
  <si>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</si>
  <si>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</si>
  <si>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</si>
  <si>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</si>
  <si>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</si>
  <si>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</si>
  <si>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</si>
  <si>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</si>
  <si>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</si>
  <si>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</si>
  <si>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</si>
  <si>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</si>
  <si>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</si>
  <si>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</si>
  <si>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</si>
  <si>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</si>
  <si>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</si>
  <si>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</si>
  <si>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</si>
  <si>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</si>
  <si>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</si>
  <si>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</si>
  <si>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</si>
  <si>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</si>
  <si>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</si>
  <si>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</si>
  <si>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</si>
  <si>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</si>
  <si>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</si>
  <si>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</si>
  <si>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</si>
  <si>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</si>
  <si>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</si>
  <si>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</si>
  <si>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</si>
  <si>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</si>
  <si>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</si>
  <si>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</si>
  <si>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</si>
  <si>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</si>
  <si>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</si>
  <si>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</si>
  <si>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</si>
  <si>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</si>
  <si>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</si>
  <si>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</si>
  <si>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</si>
  <si>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</si>
  <si>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</si>
  <si>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</si>
  <si>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</si>
  <si>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</si>
  <si>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0281824-05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</si>
  <si>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</si>
  <si>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</si>
  <si>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</si>
  <si>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</si>
  <si>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</si>
  <si>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</si>
  <si>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</si>
  <si>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</si>
  <si>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</si>
  <si>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</si>
  <si>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</si>
  <si>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</si>
  <si>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</si>
  <si>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</si>
  <si>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</si>
  <si>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</si>
  <si>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</si>
  <si>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</si>
  <si>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</si>
  <si>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</si>
  <si>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</si>
  <si>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</si>
  <si>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</si>
  <si>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</si>
  <si>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</si>
  <si>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</si>
  <si>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</si>
  <si>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</si>
  <si>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</si>
  <si>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</si>
  <si>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</si>
  <si>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</si>
  <si>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</si>
  <si>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</si>
  <si>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</si>
  <si>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</si>
  <si>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</si>
  <si>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</si>
  <si>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</si>
  <si>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</si>
  <si>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</si>
  <si>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</si>
  <si>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</si>
  <si>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</si>
  <si>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</si>
  <si>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</si>
  <si>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</si>
  <si>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</si>
  <si>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</si>
  <si>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</si>
  <si>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</si>
  <si>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</si>
  <si>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</si>
  <si>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</si>
  <si>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</si>
  <si>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</si>
  <si>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</si>
  <si>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</si>
  <si>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</si>
  <si>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</si>
  <si>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</si>
  <si>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</si>
  <si>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</si>
  <si>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</si>
  <si>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</si>
  <si>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</si>
  <si>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</si>
  <si>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</si>
  <si>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</si>
  <si>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</si>
  <si>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</si>
  <si>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</si>
  <si>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</si>
  <si>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</si>
  <si>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</si>
  <si>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</si>
  <si>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</si>
  <si>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</si>
  <si>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</si>
  <si>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</si>
  <si>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</si>
  <si>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</si>
  <si>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</si>
  <si>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</si>
  <si>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</si>
  <si>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</si>
  <si>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</si>
  <si>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</si>
  <si>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</si>
  <si>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</si>
  <si>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</si>
  <si>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</si>
  <si>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</si>
  <si>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</si>
  <si>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</si>
  <si>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</si>
  <si>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</si>
  <si>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</si>
  <si>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0253080-05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</si>
  <si>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</si>
  <si>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</si>
  <si>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</si>
  <si>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</si>
  <si>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</si>
  <si>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</si>
  <si>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</si>
  <si>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</si>
  <si>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</si>
  <si>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</si>
  <si>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</si>
  <si>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</si>
  <si>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</si>
  <si>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</si>
  <si>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</si>
  <si>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</si>
  <si>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</si>
  <si>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</si>
  <si>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</si>
  <si>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</si>
  <si>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</si>
  <si>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</si>
  <si>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</si>
  <si>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</si>
  <si>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</si>
  <si>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</si>
  <si>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</si>
  <si>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</si>
  <si>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</si>
  <si>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</si>
  <si>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</si>
  <si>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</si>
  <si>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</si>
  <si>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</si>
  <si>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</si>
  <si>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</si>
  <si>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</si>
  <si>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</si>
  <si>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</si>
  <si>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</si>
  <si>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</si>
  <si>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</si>
  <si>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</si>
  <si>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</si>
  <si>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</si>
  <si>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</si>
  <si>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</si>
  <si>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</si>
  <si>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</si>
  <si>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</si>
  <si>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</si>
  <si>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</si>
  <si>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</si>
  <si>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</si>
  <si>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</si>
  <si>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</si>
  <si>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</si>
  <si>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</si>
  <si>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</si>
  <si>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</si>
  <si>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</si>
  <si>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</si>
  <si>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</si>
  <si>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</si>
  <si>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</si>
  <si>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</si>
  <si>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</si>
  <si>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</si>
  <si>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</si>
  <si>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</si>
  <si>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</si>
  <si>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</si>
  <si>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</si>
  <si>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</si>
  <si>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</si>
  <si>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</si>
  <si>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</si>
  <si>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</si>
  <si>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</si>
  <si>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</si>
  <si>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</si>
  <si>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</si>
  <si>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</si>
  <si>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</si>
  <si>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</si>
  <si>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</si>
  <si>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</si>
  <si>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</si>
  <si>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</si>
  <si>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</si>
  <si>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</si>
  <si>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</si>
  <si>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</si>
  <si>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</si>
  <si>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</si>
  <si>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</si>
  <si>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</si>
  <si>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</si>
  <si>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</si>
  <si>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</si>
  <si>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</si>
  <si>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</si>
  <si>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</si>
  <si>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</si>
  <si>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</si>
  <si>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</si>
  <si>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</si>
  <si>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</si>
  <si>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</si>
  <si>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</si>
  <si>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</si>
  <si>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</si>
  <si>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</si>
  <si>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</si>
  <si>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</si>
  <si>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</si>
  <si>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</si>
  <si>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</si>
  <si>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</si>
  <si>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</si>
  <si>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</si>
  <si>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</si>
  <si>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</si>
  <si>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</si>
  <si>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</si>
  <si>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</si>
  <si>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</si>
  <si>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</si>
  <si>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</si>
  <si>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</si>
  <si>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</si>
  <si>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</si>
  <si>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</si>
  <si>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</si>
  <si>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</si>
  <si>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</si>
  <si>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</si>
  <si>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</si>
  <si>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</si>
  <si>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</si>
  <si>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</si>
  <si>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</si>
  <si>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</si>
  <si>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</si>
  <si>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</si>
  <si>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</si>
  <si>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</si>
  <si>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</si>
  <si>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</si>
  <si>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</si>
  <si>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</si>
  <si>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</si>
  <si>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</si>
  <si>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</si>
  <si>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</si>
  <si>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</si>
  <si>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</si>
  <si>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</si>
  <si>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</si>
  <si>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</si>
  <si>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</si>
  <si>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</si>
  <si>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</si>
  <si>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</si>
  <si>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</si>
  <si>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</si>
  <si>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</si>
  <si>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</si>
  <si>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</si>
  <si>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</si>
  <si>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</si>
  <si>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</si>
  <si>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</si>
  <si>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</si>
  <si>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</si>
  <si>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</si>
  <si>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</si>
  <si>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</si>
  <si>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</si>
  <si>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</si>
  <si>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</si>
  <si>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</si>
  <si>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</si>
  <si>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</si>
  <si>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</si>
  <si>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</si>
  <si>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</si>
  <si>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</si>
  <si>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</si>
  <si>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</si>
  <si>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</si>
  <si>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</si>
  <si>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</si>
  <si>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</si>
  <si>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</si>
  <si>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</si>
  <si>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</si>
  <si>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</si>
  <si>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</si>
  <si>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</si>
  <si>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</si>
  <si>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</si>
  <si>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</si>
  <si>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</si>
  <si>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</si>
  <si>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</si>
  <si>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</si>
  <si>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</si>
  <si>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</si>
  <si>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</si>
  <si>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</si>
  <si>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</si>
  <si>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</si>
  <si>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</si>
  <si>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</si>
  <si>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</si>
  <si>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</si>
  <si>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</si>
  <si>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</si>
  <si>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</si>
  <si>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</si>
  <si>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</si>
  <si>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</si>
  <si>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</si>
  <si>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</si>
  <si>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</si>
  <si>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</si>
  <si>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</si>
  <si>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</si>
  <si>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</si>
  <si>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</si>
  <si>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</si>
  <si>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</si>
  <si>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</si>
  <si>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00377060-05</t>
  </si>
  <si>
    <t>00377470-05</t>
  </si>
  <si>
    <t>00377562-05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</si>
  <si>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</si>
  <si>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</si>
  <si>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</si>
  <si>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</si>
  <si>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</si>
  <si>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</si>
  <si>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</si>
  <si>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</si>
  <si>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</si>
  <si>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</si>
  <si>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</si>
  <si>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</si>
  <si>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</si>
  <si>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</si>
  <si>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</si>
  <si>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</si>
  <si>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</si>
  <si>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</si>
  <si>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</si>
  <si>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</si>
  <si>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</si>
  <si>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</si>
  <si>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</si>
  <si>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</si>
  <si>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</si>
  <si>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</si>
  <si>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</si>
  <si>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</si>
  <si>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</si>
  <si>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</si>
  <si>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</si>
  <si>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</si>
  <si>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</si>
  <si>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</si>
  <si>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</si>
  <si>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Шкаф закр. навес. замком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</si>
  <si>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</si>
  <si>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</si>
  <si>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</si>
  <si>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</si>
  <si>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</si>
  <si>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</si>
  <si>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</si>
  <si>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</si>
  <si>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</si>
  <si>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</si>
  <si>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</si>
  <si>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</si>
  <si>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</si>
  <si>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</si>
  <si>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</si>
  <si>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</si>
  <si>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</si>
  <si>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</si>
  <si>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</si>
  <si>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</si>
  <si>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</si>
  <si>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</si>
  <si>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</si>
  <si>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</si>
  <si>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</si>
  <si>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</si>
  <si>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</si>
  <si>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</si>
  <si>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</si>
  <si>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</si>
  <si>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</si>
  <si>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</si>
  <si>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</si>
  <si>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</si>
  <si>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</si>
  <si>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</si>
  <si>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</si>
  <si>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</si>
  <si>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</si>
  <si>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</si>
  <si>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</si>
  <si>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</si>
  <si>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</si>
  <si>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</si>
  <si>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</si>
  <si>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</si>
  <si>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</si>
  <si>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</si>
  <si>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</si>
  <si>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</si>
  <si>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</si>
  <si>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</si>
  <si>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</si>
  <si>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</si>
  <si>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</si>
  <si>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</si>
  <si>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</si>
  <si>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</si>
  <si>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</si>
  <si>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</si>
  <si>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</si>
  <si>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</si>
  <si>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</si>
  <si>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</si>
  <si>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</si>
  <si>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</si>
  <si>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</si>
  <si>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</si>
  <si>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</si>
  <si>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</si>
  <si>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</si>
  <si>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</si>
  <si>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</si>
  <si>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</si>
  <si>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</si>
  <si>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</si>
  <si>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</si>
  <si>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</si>
  <si>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</si>
  <si>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</si>
  <si>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</si>
  <si>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</si>
  <si>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</si>
  <si>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</si>
  <si>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</si>
  <si>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</si>
  <si>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</si>
  <si>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</si>
  <si>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</si>
  <si>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</si>
  <si>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</si>
  <si>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</si>
  <si>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</si>
  <si>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</si>
  <si>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</si>
  <si>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</si>
  <si>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</si>
  <si>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</si>
  <si>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</si>
  <si>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</si>
  <si>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</si>
  <si>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</si>
  <si>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</si>
  <si>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</si>
  <si>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</si>
  <si>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</si>
  <si>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</si>
  <si>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</si>
  <si>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</si>
  <si>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</si>
  <si>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</si>
  <si>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</si>
  <si>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</si>
  <si>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</si>
  <si>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</si>
  <si>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</si>
  <si>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</si>
  <si>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</si>
  <si>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</si>
  <si>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</si>
  <si>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</si>
  <si>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</si>
  <si>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</si>
  <si>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</si>
  <si>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</si>
  <si>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</si>
  <si>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</si>
  <si>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</si>
  <si>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</si>
  <si>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</si>
  <si>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</si>
  <si>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</si>
  <si>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</si>
  <si>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</si>
  <si>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</si>
  <si>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</si>
  <si>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</si>
  <si>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</si>
  <si>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</si>
  <si>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</si>
  <si>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</si>
  <si>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</si>
  <si>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</si>
  <si>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</si>
  <si>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</si>
  <si>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</si>
  <si>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</si>
  <si>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</si>
  <si>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</si>
  <si>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</si>
  <si>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</si>
  <si>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</si>
  <si>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</si>
  <si>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</si>
  <si>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</si>
  <si>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</si>
  <si>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</si>
  <si>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</si>
  <si>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</si>
  <si>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</si>
  <si>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</si>
  <si>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</si>
  <si>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</si>
  <si>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</si>
  <si>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</si>
  <si>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</si>
  <si>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</si>
  <si>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</si>
  <si>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</si>
  <si>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</si>
  <si>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</si>
  <si>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</si>
  <si>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</si>
  <si>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</si>
  <si>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</si>
  <si>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</si>
  <si>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</si>
  <si>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</si>
  <si>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</si>
  <si>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</si>
  <si>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</si>
  <si>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</si>
  <si>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</si>
  <si>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</si>
  <si>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</si>
  <si>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</si>
  <si>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</si>
  <si>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</si>
  <si>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</si>
  <si>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</si>
  <si>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</si>
  <si>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</si>
  <si>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</si>
  <si>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</si>
  <si>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</si>
  <si>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</si>
  <si>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</si>
  <si>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</si>
  <si>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</si>
  <si>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</si>
  <si>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</si>
  <si>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</si>
  <si>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</si>
  <si>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</si>
  <si>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</si>
  <si>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</si>
  <si>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</si>
  <si>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</si>
  <si>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</si>
  <si>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</si>
  <si>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</si>
  <si>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</si>
  <si>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</si>
  <si>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</si>
  <si>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</si>
  <si>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</si>
  <si>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</si>
  <si>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</si>
  <si>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</si>
  <si>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</si>
  <si>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</si>
  <si>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</si>
  <si>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</si>
  <si>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</si>
  <si>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</si>
  <si>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</si>
  <si>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</si>
  <si>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</si>
  <si>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</si>
  <si>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</si>
  <si>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</si>
  <si>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</si>
  <si>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</si>
  <si>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</si>
  <si>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</si>
  <si>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</si>
  <si>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</si>
  <si>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</si>
  <si>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</si>
  <si>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</si>
  <si>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</si>
  <si>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</si>
  <si>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</si>
  <si>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</si>
  <si>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</si>
  <si>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</si>
  <si>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</si>
  <si>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</si>
  <si>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</si>
  <si>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</si>
  <si>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</si>
  <si>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</si>
  <si>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</si>
  <si>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</si>
  <si>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</si>
  <si>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</si>
  <si>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</si>
  <si>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</si>
  <si>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</si>
  <si>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</si>
  <si>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</si>
  <si>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</si>
  <si>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</si>
  <si>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</si>
  <si>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</si>
  <si>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</si>
  <si>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</si>
  <si>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</si>
  <si>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</si>
  <si>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</si>
  <si>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</si>
  <si>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</si>
  <si>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</si>
  <si>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</si>
  <si>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</si>
  <si>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</si>
  <si>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</si>
  <si>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</si>
  <si>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</si>
  <si>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</si>
  <si>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</si>
  <si>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</si>
  <si>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</si>
  <si>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</si>
  <si>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</si>
  <si>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</si>
  <si>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</si>
  <si>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</si>
  <si>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</si>
  <si>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</si>
  <si>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</si>
  <si>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</si>
  <si>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</si>
  <si>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</si>
  <si>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</si>
  <si>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</si>
  <si>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</si>
  <si>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</si>
  <si>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</si>
  <si>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</si>
  <si>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</si>
  <si>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</si>
  <si>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</si>
  <si>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</si>
  <si>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</si>
  <si>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</si>
  <si>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</si>
  <si>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</si>
  <si>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</si>
  <si>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</si>
  <si>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</si>
  <si>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</si>
  <si>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</si>
  <si>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</si>
  <si>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</si>
  <si>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</si>
  <si>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</si>
  <si>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</si>
  <si>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</si>
  <si>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</si>
  <si>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</si>
  <si>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</si>
  <si>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</si>
  <si>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</si>
  <si>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</si>
  <si>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</si>
  <si>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</si>
  <si>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</si>
  <si>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</si>
  <si>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</si>
  <si>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</si>
  <si>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</si>
  <si>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</si>
  <si>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</si>
  <si>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</si>
  <si>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</si>
  <si>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</si>
  <si>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</si>
  <si>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</si>
  <si>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</si>
  <si>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</si>
  <si>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</si>
  <si>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</si>
  <si>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</si>
  <si>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</si>
  <si>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</si>
  <si>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</si>
  <si>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</si>
  <si>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</si>
  <si>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</si>
  <si>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</si>
  <si>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</si>
  <si>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</si>
  <si>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</si>
  <si>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</si>
  <si>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</si>
  <si>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</si>
  <si>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</si>
  <si>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</si>
  <si>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</si>
  <si>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</si>
  <si>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</si>
  <si>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</si>
  <si>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</si>
  <si>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</si>
  <si>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</si>
  <si>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</si>
  <si>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</si>
  <si>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</si>
  <si>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</si>
  <si>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</si>
  <si>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</si>
  <si>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</si>
  <si>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</si>
  <si>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</si>
  <si>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</si>
  <si>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</si>
  <si>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</si>
  <si>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</si>
  <si>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</si>
  <si>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</si>
  <si>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</si>
  <si>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</si>
  <si>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</si>
  <si>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</si>
  <si>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</si>
  <si>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</si>
  <si>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</si>
  <si>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</si>
  <si>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</si>
  <si>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</si>
  <si>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</si>
  <si>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</si>
  <si>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</si>
  <si>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</si>
  <si>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</si>
  <si>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</si>
  <si>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</si>
  <si>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</si>
  <si>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</si>
  <si>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</si>
  <si>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</si>
  <si>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</si>
  <si>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</si>
  <si>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</si>
  <si>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</si>
  <si>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</si>
  <si>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</si>
  <si>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</si>
  <si>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</si>
  <si>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</si>
  <si>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</si>
  <si>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</si>
  <si>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</si>
  <si>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</si>
  <si>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</si>
  <si>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замена 27.10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</si>
  <si>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</si>
  <si>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</si>
  <si>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</si>
  <si>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</si>
  <si>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</si>
  <si>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</si>
  <si>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</si>
  <si>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</si>
  <si>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</si>
  <si>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</si>
  <si>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</si>
  <si>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</si>
  <si>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</si>
  <si>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</si>
  <si>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</si>
  <si>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</si>
  <si>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</si>
  <si>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</si>
  <si>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</si>
  <si>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</si>
  <si>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</si>
  <si>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</si>
  <si>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</si>
  <si>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</si>
  <si>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</si>
  <si>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</si>
  <si>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</si>
  <si>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</si>
  <si>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</si>
  <si>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</si>
  <si>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</si>
  <si>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</si>
  <si>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</si>
  <si>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</si>
  <si>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</si>
  <si>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</si>
  <si>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</si>
  <si>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</si>
  <si>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</si>
  <si>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</si>
  <si>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</si>
  <si>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</si>
  <si>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</si>
  <si>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</si>
  <si>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</si>
  <si>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</si>
  <si>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</si>
  <si>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</si>
  <si>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</si>
  <si>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</si>
  <si>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</si>
  <si>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</si>
  <si>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</si>
  <si>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</si>
  <si>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</si>
  <si>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</si>
  <si>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</si>
  <si>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</si>
  <si>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</si>
  <si>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</si>
  <si>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</si>
  <si>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</si>
  <si>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</si>
  <si>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</si>
  <si>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</si>
  <si>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</si>
  <si>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</si>
  <si>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</si>
  <si>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</si>
  <si>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</si>
  <si>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</si>
  <si>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</si>
  <si>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</si>
  <si>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</si>
  <si>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</si>
  <si>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</si>
  <si>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</si>
  <si>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</si>
  <si>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</si>
  <si>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</si>
  <si>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</si>
  <si>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</si>
  <si>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</si>
  <si>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</si>
  <si>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</si>
  <si>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</si>
  <si>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</si>
  <si>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</si>
  <si>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</si>
  <si>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</si>
  <si>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</si>
  <si>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</si>
  <si>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</si>
  <si>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</si>
  <si>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</si>
  <si>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</si>
  <si>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</si>
  <si>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</si>
  <si>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</si>
  <si>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</si>
  <si>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</si>
  <si>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</si>
  <si>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</si>
  <si>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</si>
  <si>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</si>
  <si>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</si>
  <si>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</si>
  <si>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</si>
  <si>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</si>
  <si>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</si>
  <si>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</si>
  <si>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</si>
  <si>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</si>
  <si>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</si>
  <si>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</si>
  <si>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</si>
  <si>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</si>
  <si>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</si>
  <si>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</si>
  <si>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</si>
  <si>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</si>
  <si>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</si>
  <si>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</si>
  <si>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</si>
  <si>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</si>
  <si>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</si>
  <si>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</si>
  <si>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</si>
  <si>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</si>
  <si>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</si>
  <si>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</si>
  <si>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</si>
  <si>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</si>
  <si>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</si>
  <si>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</si>
  <si>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</si>
  <si>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</si>
  <si>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</si>
  <si>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</si>
  <si>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</si>
  <si>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</si>
  <si>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</si>
  <si>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</si>
  <si>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</si>
  <si>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</si>
  <si>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</si>
  <si>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</si>
  <si>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</si>
  <si>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</si>
  <si>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</si>
  <si>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</si>
  <si>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</si>
  <si>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</si>
  <si>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</si>
  <si>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</si>
  <si>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</si>
  <si>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</si>
  <si>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</si>
  <si>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</si>
  <si>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</si>
  <si>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</si>
  <si>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</si>
  <si>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</si>
  <si>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</si>
  <si>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</si>
  <si>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</si>
  <si>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</si>
  <si>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</si>
  <si>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</si>
  <si>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</si>
  <si>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</si>
  <si>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</si>
  <si>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</si>
  <si>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</si>
  <si>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</si>
  <si>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</si>
  <si>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</si>
  <si>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</si>
  <si>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</si>
  <si>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</si>
  <si>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</si>
  <si>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</si>
  <si>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</si>
  <si>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</si>
  <si>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</si>
  <si>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</si>
  <si>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</si>
  <si>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</si>
  <si>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</si>
  <si>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</si>
  <si>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</si>
  <si>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</si>
  <si>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</si>
  <si>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</si>
  <si>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</si>
  <si>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</si>
  <si>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</si>
  <si>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</si>
  <si>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</si>
  <si>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</si>
  <si>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</si>
  <si>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</si>
  <si>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</si>
  <si>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</si>
  <si>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</si>
  <si>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</si>
  <si>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</si>
  <si>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</si>
  <si>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</si>
  <si>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</si>
  <si>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</si>
  <si>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</si>
  <si>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</si>
  <si>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</si>
  <si>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</si>
  <si>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</si>
  <si>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</si>
  <si>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</si>
  <si>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</si>
  <si>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</si>
  <si>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</si>
  <si>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</si>
  <si>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</si>
  <si>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</si>
  <si>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</si>
  <si>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</si>
  <si>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</si>
  <si>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</si>
  <si>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</si>
  <si>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</si>
  <si>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</si>
  <si>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</si>
  <si>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</si>
  <si>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</si>
  <si>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</si>
  <si>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</si>
  <si>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</si>
  <si>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</si>
  <si>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</si>
  <si>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</si>
  <si>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</si>
  <si>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</si>
  <si>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</si>
  <si>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</si>
  <si>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</si>
  <si>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</si>
  <si>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</si>
  <si>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</si>
  <si>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</si>
  <si>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</si>
  <si>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</si>
  <si>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</si>
  <si>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</si>
  <si>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</si>
  <si>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</si>
  <si>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</si>
  <si>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</si>
  <si>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</si>
  <si>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</si>
  <si>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</si>
  <si>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</si>
  <si>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</si>
  <si>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</si>
  <si>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</si>
  <si>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</si>
  <si>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</si>
  <si>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</si>
  <si>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</si>
  <si>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</si>
  <si>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</si>
  <si>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</si>
  <si>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</si>
  <si>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</si>
  <si>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</si>
  <si>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</si>
  <si>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</si>
  <si>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</si>
  <si>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</si>
  <si>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</si>
  <si>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</si>
  <si>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</si>
  <si>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</si>
  <si>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</si>
  <si>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</si>
  <si>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</si>
  <si>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</si>
  <si>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</si>
  <si>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</si>
  <si>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</si>
  <si>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</si>
  <si>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</si>
  <si>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</si>
  <si>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</si>
  <si>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</si>
  <si>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</si>
  <si>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</si>
  <si>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</si>
  <si>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</si>
  <si>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</si>
  <si>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</si>
  <si>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</si>
  <si>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</si>
  <si>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</si>
  <si>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</si>
  <si>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</si>
  <si>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</si>
  <si>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</si>
  <si>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</si>
  <si>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</si>
  <si>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</si>
  <si>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</si>
  <si>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</si>
  <si>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</si>
  <si>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</si>
  <si>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</si>
  <si>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</si>
  <si>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</si>
  <si>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</si>
  <si>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</si>
  <si>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</si>
  <si>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</si>
  <si>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</si>
  <si>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</si>
  <si>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</si>
  <si>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</si>
  <si>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</si>
  <si>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</si>
  <si>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</si>
  <si>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</si>
  <si>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</si>
  <si>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</si>
  <si>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</si>
  <si>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</si>
  <si>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</si>
  <si>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</si>
  <si>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</si>
  <si>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</si>
  <si>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</si>
  <si>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</si>
  <si>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</si>
  <si>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01040502-07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</si>
  <si>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</si>
  <si>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</si>
  <si>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</si>
  <si>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</si>
  <si>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</si>
  <si>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</si>
  <si>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</si>
  <si>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</si>
  <si>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</si>
  <si>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</si>
  <si>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</si>
  <si>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</si>
  <si>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</si>
  <si>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</si>
  <si>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</si>
  <si>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</si>
  <si>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</si>
  <si>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</si>
  <si>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</si>
  <si>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</si>
  <si>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</si>
  <si>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</si>
  <si>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</si>
  <si>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</si>
  <si>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</si>
  <si>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</si>
  <si>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</si>
  <si>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</si>
  <si>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</si>
  <si>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</si>
  <si>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</si>
  <si>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</si>
  <si>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</si>
  <si>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</si>
  <si>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</si>
  <si>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</si>
  <si>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</si>
  <si>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</si>
  <si>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</si>
  <si>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</si>
  <si>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</si>
  <si>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</si>
  <si>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</si>
  <si>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</si>
  <si>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</si>
  <si>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</si>
  <si>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</si>
  <si>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</si>
  <si>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</si>
  <si>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</si>
  <si>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</si>
  <si>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</si>
  <si>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</si>
  <si>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</si>
  <si>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</si>
  <si>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</si>
  <si>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</si>
  <si>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</si>
  <si>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</si>
  <si>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</si>
  <si>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</si>
  <si>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</si>
  <si>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</si>
  <si>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</si>
  <si>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</si>
  <si>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</si>
  <si>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</si>
  <si>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</si>
  <si>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</si>
  <si>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</si>
  <si>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</si>
  <si>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</si>
  <si>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</si>
  <si>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</si>
  <si>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</si>
  <si>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</si>
  <si>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</si>
  <si>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</si>
  <si>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</si>
  <si>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</si>
  <si>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</si>
  <si>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</si>
  <si>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</si>
  <si>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</si>
  <si>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</si>
  <si>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</si>
  <si>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</si>
  <si>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</si>
  <si>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</si>
  <si>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</si>
  <si>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</si>
  <si>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</si>
  <si>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</si>
  <si>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</si>
  <si>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</si>
  <si>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</si>
  <si>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</si>
  <si>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</si>
  <si>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</si>
  <si>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</si>
  <si>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</si>
  <si>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</si>
  <si>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</si>
  <si>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</si>
  <si>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</si>
  <si>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</si>
  <si>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</si>
  <si>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</si>
  <si>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</si>
  <si>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</si>
  <si>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</si>
  <si>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379635-05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</si>
  <si>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</si>
  <si>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</si>
  <si>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</si>
  <si>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</si>
  <si>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</si>
  <si>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</si>
  <si>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31835230-17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</si>
  <si>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</si>
  <si>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</si>
  <si>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</si>
  <si>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</si>
  <si>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</si>
  <si>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</si>
  <si>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</si>
  <si>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</si>
  <si>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</si>
  <si>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</si>
  <si>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</si>
  <si>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</si>
  <si>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</si>
  <si>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22188552-15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</si>
  <si>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</si>
  <si>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</si>
  <si>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</si>
  <si>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</si>
  <si>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</si>
  <si>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</si>
  <si>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</si>
  <si>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</si>
  <si>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</si>
  <si>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</si>
  <si>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</si>
  <si>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</si>
  <si>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</si>
  <si>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</si>
  <si>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</si>
  <si>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</si>
  <si>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</si>
  <si>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</si>
  <si>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</si>
  <si>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</si>
  <si>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</si>
  <si>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</si>
  <si>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</si>
  <si>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</si>
  <si>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</si>
  <si>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</si>
  <si>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</si>
  <si>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</si>
  <si>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</si>
  <si>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</si>
  <si>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</si>
  <si>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</si>
  <si>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</si>
  <si>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</si>
  <si>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</si>
  <si>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</si>
  <si>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</si>
  <si>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</si>
  <si>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</si>
  <si>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</si>
  <si>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</si>
  <si>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</si>
  <si>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</si>
  <si>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</si>
  <si>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</si>
  <si>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</si>
  <si>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</si>
  <si>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</si>
  <si>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</si>
  <si>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</si>
  <si>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</si>
  <si>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</si>
  <si>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</si>
  <si>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</si>
  <si>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23254069-15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</si>
  <si>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</si>
  <si>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</si>
  <si>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</si>
  <si>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</si>
  <si>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</si>
  <si>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</si>
  <si>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</si>
  <si>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</si>
  <si>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</si>
  <si>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</si>
  <si>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</si>
  <si>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</si>
  <si>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</si>
  <si>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</si>
  <si>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</si>
  <si>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</si>
  <si>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</si>
  <si>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</si>
  <si>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</si>
  <si>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</si>
  <si>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</si>
  <si>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</si>
  <si>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</si>
  <si>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</si>
  <si>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</si>
  <si>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</si>
  <si>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</si>
  <si>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</si>
  <si>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</si>
  <si>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</si>
  <si>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</si>
  <si>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</si>
  <si>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</si>
  <si>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</si>
  <si>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</si>
  <si>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</si>
  <si>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</si>
  <si>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</si>
  <si>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</si>
  <si>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</si>
  <si>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</si>
  <si>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</si>
  <si>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Соколова Татьяна Николаевна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</si>
  <si>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</si>
  <si>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</si>
  <si>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</si>
  <si>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</si>
  <si>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</si>
  <si>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</si>
  <si>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</si>
  <si>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</si>
  <si>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</si>
  <si>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</si>
  <si>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</si>
  <si>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</si>
  <si>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</si>
  <si>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</si>
  <si>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</si>
  <si>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</si>
  <si>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</si>
  <si>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</si>
  <si>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</si>
  <si>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</si>
  <si>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</si>
  <si>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</si>
  <si>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</si>
  <si>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</si>
  <si>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</si>
  <si>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</si>
  <si>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</si>
  <si>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</si>
  <si>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</si>
  <si>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</si>
  <si>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</si>
  <si>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</si>
  <si>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</si>
  <si>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</si>
  <si>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</si>
  <si>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</si>
  <si>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</si>
  <si>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</si>
  <si>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</si>
  <si>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</si>
  <si>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</si>
  <si>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</si>
  <si>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</si>
  <si>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</si>
  <si>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</si>
  <si>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</si>
  <si>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</si>
  <si>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</si>
  <si>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</si>
  <si>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</si>
  <si>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</si>
  <si>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</si>
  <si>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</si>
  <si>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</si>
  <si>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</si>
  <si>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</si>
  <si>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</si>
  <si>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</si>
  <si>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</si>
  <si>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Полле</t>
  </si>
  <si>
    <t>Масла</t>
  </si>
  <si>
    <t>Шаурмист (ОДН)</t>
  </si>
  <si>
    <t>40738</t>
  </si>
  <si>
    <t>по потреблению электроэнергии за период с  22.08.2023г. по  22.09.2023г.</t>
  </si>
  <si>
    <t>Сентябрь</t>
  </si>
  <si>
    <t>Сентябрь 2023 года</t>
  </si>
  <si>
    <t>СПРАВОЧНАЯ ИНФОРМАЦИЯ потребление коммунальных услуг в здании по адресу г.Химки, ул.Лавочкина, д.13 сентябрь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</si>
</sst>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0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0" fontId="27" fillId="6" borderId="0" xfId="0" applyFont="1" applyFill="1" applyAlignment="1">
      <alignment vertical="center" wrapText="1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77" fontId="77" fillId="0" borderId="0" xfId="0" applyNumberFormat="1" applyFont="1"/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1" fontId="8" fillId="8" borderId="2" xfId="0" applyNumberFormat="1" applyFont="1" applyFill="1" applyBorder="1" applyAlignment="1">
      <alignment horizontal="left" vertical="center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8" fillId="11" borderId="41" xfId="0" applyFont="1" applyFill="1" applyBorder="1" applyAlignment="1">
      <alignment horizontal="left"/>
    </xf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" fillId="11" borderId="4" xfId="0" applyFont="1" applyFill="1" applyBorder="1" applyAlignment="1">
      <alignment horizontal="left" vertical="center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8" fillId="0" borderId="58" xfId="4" applyFont="1" applyBorder="1" applyAlignment="1">
      <alignment horizontal="left" vertical="center"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2" xfId="0" applyFont="1" applyFill="1" applyBorder="1" applyAlignment="1">
      <alignment horizontal="center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26" Type="http://schemas.openxmlformats.org/officeDocument/2006/relationships/revisionLog" Target="revisionLog20.xml"/><Relationship Id="rId418" Type="http://schemas.openxmlformats.org/officeDocument/2006/relationships/revisionLog" Target="revisionLog12.xml"/><Relationship Id="rId413" Type="http://schemas.openxmlformats.org/officeDocument/2006/relationships/revisionLog" Target="revisionLog7.xml"/><Relationship Id="rId439" Type="http://schemas.openxmlformats.org/officeDocument/2006/relationships/revisionLog" Target="revisionLog31.xml"/><Relationship Id="rId447" Type="http://schemas.openxmlformats.org/officeDocument/2006/relationships/revisionLog" Target="revisionLog39.xml"/><Relationship Id="rId451" Type="http://schemas.openxmlformats.org/officeDocument/2006/relationships/revisionLog" Target="revisionLog43.xml"/><Relationship Id="rId409" Type="http://schemas.openxmlformats.org/officeDocument/2006/relationships/revisionLog" Target="revisionLog3.xml"/><Relationship Id="rId421" Type="http://schemas.openxmlformats.org/officeDocument/2006/relationships/revisionLog" Target="revisionLog15.xml"/><Relationship Id="rId434" Type="http://schemas.openxmlformats.org/officeDocument/2006/relationships/revisionLog" Target="revisionLog26.xml"/><Relationship Id="rId442" Type="http://schemas.openxmlformats.org/officeDocument/2006/relationships/revisionLog" Target="revisionLog34.xml"/><Relationship Id="rId450" Type="http://schemas.openxmlformats.org/officeDocument/2006/relationships/revisionLog" Target="revisionLog42.xml"/><Relationship Id="rId455" Type="http://schemas.openxmlformats.org/officeDocument/2006/relationships/revisionLog" Target="revisionLog47.xml"/><Relationship Id="rId425" Type="http://schemas.openxmlformats.org/officeDocument/2006/relationships/revisionLog" Target="revisionLog19.xml"/><Relationship Id="rId412" Type="http://schemas.openxmlformats.org/officeDocument/2006/relationships/revisionLog" Target="revisionLog6.xml"/><Relationship Id="rId417" Type="http://schemas.openxmlformats.org/officeDocument/2006/relationships/revisionLog" Target="revisionLog11.xml"/><Relationship Id="rId420" Type="http://schemas.openxmlformats.org/officeDocument/2006/relationships/revisionLog" Target="revisionLog14.xml"/><Relationship Id="rId433" Type="http://schemas.openxmlformats.org/officeDocument/2006/relationships/revisionLog" Target="revisionLog25.xml"/><Relationship Id="rId438" Type="http://schemas.openxmlformats.org/officeDocument/2006/relationships/revisionLog" Target="revisionLog30.xml"/><Relationship Id="rId446" Type="http://schemas.openxmlformats.org/officeDocument/2006/relationships/revisionLog" Target="revisionLog38.xml"/><Relationship Id="rId416" Type="http://schemas.openxmlformats.org/officeDocument/2006/relationships/revisionLog" Target="revisionLog10.xml"/><Relationship Id="rId429" Type="http://schemas.openxmlformats.org/officeDocument/2006/relationships/revisionLog" Target="revisionLog2.xml"/><Relationship Id="rId441" Type="http://schemas.openxmlformats.org/officeDocument/2006/relationships/revisionLog" Target="revisionLog33.xml"/><Relationship Id="rId454" Type="http://schemas.openxmlformats.org/officeDocument/2006/relationships/revisionLog" Target="revisionLog46.xml"/><Relationship Id="rId411" Type="http://schemas.openxmlformats.org/officeDocument/2006/relationships/revisionLog" Target="revisionLog5.xml"/><Relationship Id="rId424" Type="http://schemas.openxmlformats.org/officeDocument/2006/relationships/revisionLog" Target="revisionLog18.xml"/><Relationship Id="rId432" Type="http://schemas.openxmlformats.org/officeDocument/2006/relationships/revisionLog" Target="revisionLog24.xml"/><Relationship Id="rId437" Type="http://schemas.openxmlformats.org/officeDocument/2006/relationships/revisionLog" Target="revisionLog29.xml"/><Relationship Id="rId440" Type="http://schemas.openxmlformats.org/officeDocument/2006/relationships/revisionLog" Target="revisionLog32.xml"/><Relationship Id="rId445" Type="http://schemas.openxmlformats.org/officeDocument/2006/relationships/revisionLog" Target="revisionLog37.xml"/><Relationship Id="rId453" Type="http://schemas.openxmlformats.org/officeDocument/2006/relationships/revisionLog" Target="revisionLog45.xml"/><Relationship Id="rId423" Type="http://schemas.openxmlformats.org/officeDocument/2006/relationships/revisionLog" Target="revisionLog17.xml"/><Relationship Id="rId415" Type="http://schemas.openxmlformats.org/officeDocument/2006/relationships/revisionLog" Target="revisionLog9.xml"/><Relationship Id="rId428" Type="http://schemas.openxmlformats.org/officeDocument/2006/relationships/revisionLog" Target="revisionLog1.xml"/><Relationship Id="rId436" Type="http://schemas.openxmlformats.org/officeDocument/2006/relationships/revisionLog" Target="revisionLog28.xml"/><Relationship Id="rId449" Type="http://schemas.openxmlformats.org/officeDocument/2006/relationships/revisionLog" Target="revisionLog41.xml"/><Relationship Id="rId410" Type="http://schemas.openxmlformats.org/officeDocument/2006/relationships/revisionLog" Target="revisionLog4.xml"/><Relationship Id="rId419" Type="http://schemas.openxmlformats.org/officeDocument/2006/relationships/revisionLog" Target="revisionLog13.xml"/><Relationship Id="rId431" Type="http://schemas.openxmlformats.org/officeDocument/2006/relationships/revisionLog" Target="revisionLog23.xml"/><Relationship Id="rId444" Type="http://schemas.openxmlformats.org/officeDocument/2006/relationships/revisionLog" Target="revisionLog36.xml"/><Relationship Id="rId452" Type="http://schemas.openxmlformats.org/officeDocument/2006/relationships/revisionLog" Target="revisionLog44.xml"/><Relationship Id="rId422" Type="http://schemas.openxmlformats.org/officeDocument/2006/relationships/revisionLog" Target="revisionLog16.xml"/><Relationship Id="rId414" Type="http://schemas.openxmlformats.org/officeDocument/2006/relationships/revisionLog" Target="revisionLog8.xml"/><Relationship Id="rId427" Type="http://schemas.openxmlformats.org/officeDocument/2006/relationships/revisionLog" Target="revisionLog21.xml"/><Relationship Id="rId430" Type="http://schemas.openxmlformats.org/officeDocument/2006/relationships/revisionLog" Target="revisionLog22.xml"/><Relationship Id="rId435" Type="http://schemas.openxmlformats.org/officeDocument/2006/relationships/revisionLog" Target="revisionLog27.xml"/><Relationship Id="rId443" Type="http://schemas.openxmlformats.org/officeDocument/2006/relationships/revisionLog" Target="revisionLog35.xml"/><Relationship Id="rId448" Type="http://schemas.openxmlformats.org/officeDocument/2006/relationships/revisionLog" Target="revisionLog40.xml"/><Relationship Id="rId456" Type="http://schemas.openxmlformats.org/officeDocument/2006/relationships/revisionLog" Target="revisionLog4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2DA1F1D-E989-49C0-A8AA-18372AF6B0EE}" diskRevisions="1" revisionId="34411" version="52">
  <header guid="{C89967A4-B011-4AE3-A120-84FAEC8E95DA}" dateTime="2023-06-27T12:05:08" maxSheetId="19" userName="Алексей" r:id="rId409" minRId="30349" maxRId="303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6995FCC-30A0-4745-B06A-D17682B77094}" dateTime="2023-07-21T10:41:21" maxSheetId="19" userName="HP" r:id="rId410" minRId="30352" maxRId="303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76D00-9C14-4025-ADC7-10E7529121CA}" dateTime="2023-07-21T10:54:35" maxSheetId="19" userName="HP" r:id="rId411" minRId="30411" maxRId="311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B4CAB1A-7B6B-4565-953F-86FF8180445E}" dateTime="2023-07-21T11:09:58" maxSheetId="19" userName="HP" r:id="rId412" minRId="31187" maxRId="311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024CA0-72A5-4CF4-BDD4-6B04ECD28B1A}" dateTime="2023-07-21T16:13:08" maxSheetId="19" userName="HP" r:id="rId413" minRId="31189" maxRId="312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2984F8A-E171-4C88-8458-D579857CD0B8}" dateTime="2023-07-21T16:27:48" maxSheetId="19" userName="HP" r:id="rId414" minRId="31270" maxRId="3131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F412760-B111-41C3-8355-B2489F811C6F}" dateTime="2023-07-21T16:59:46" maxSheetId="19" userName="HP" r:id="rId415" minRId="31312" maxRId="315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E3EFDD4-DC8C-46AE-AF92-BE9B7C6F9809}" dateTime="2023-07-24T08:15:53" maxSheetId="19" userName="HP" r:id="rId416" minRId="31535" maxRId="315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351ECD7-B452-43F8-8C3E-29CBE3BE584E}" dateTime="2023-07-24T08:30:32" maxSheetId="19" userName="HP" r:id="rId417" minRId="315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0E9E709-86B6-45DE-8440-622D262740AC}" dateTime="2023-07-24T08:44:49" maxSheetId="19" userName="HP" r:id="rId418" minRId="31606" maxRId="316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4F10FF0-88E1-4A3F-9218-1E08B278A883}" dateTime="2023-07-24T08:53:42" maxSheetId="19" userName="HP" r:id="rId419" minRId="31611" maxRId="3161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EB34E37-1FC6-4A2D-98FF-56FDEF8F826D}" dateTime="2023-07-24T08:59:24" maxSheetId="19" userName="HP" r:id="rId420" minRId="3161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A95079F-58D2-4949-9C15-2C944DF9520F}" dateTime="2023-07-24T17:22:14" maxSheetId="19" userName="HP" r:id="rId42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9864AB1-E394-4AAC-A023-6424CA1637F1}" dateTime="2023-07-25T13:21:03" maxSheetId="19" userName="HP" r:id="rId422" minRId="31627" maxRId="316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FF54CF5-5718-4366-A420-68E70B348820}" dateTime="2023-07-25T15:06:33" maxSheetId="19" userName="HP" r:id="rId423" minRId="31637" maxRId="316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C7377EC-7E5A-4846-B238-F6DB7280E174}" dateTime="2023-07-25T15:09:26" maxSheetId="19" userName="HP" r:id="rId424" minRId="31640" maxRId="316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20FF0D3-F9E8-4A4D-B0A0-51FF2B14AA92}" dateTime="2023-07-26T08:41:02" maxSheetId="19" userName="HP" r:id="rId425" minRId="31642" maxRId="316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B3B346A-1CF1-4F19-A10D-F44952D97A8D}" dateTime="2023-07-26T09:52:40" maxSheetId="19" userName="Алексей" r:id="rId426" minRId="31657" maxRId="3166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94E25B9-80F2-4248-A262-6D6DA4D88282}" dateTime="2023-07-26T10:49:23" maxSheetId="19" userName="HP" r:id="rId4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1A327E-D94E-401D-9CFC-F5490168F44C}" dateTime="2023-08-21T09:05:29" maxSheetId="19" userName="HP" r:id="rId428" minRId="31676" maxRId="324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CECD713-4E15-4C39-AEC7-56C31B534F98}" dateTime="2023-08-21T12:02:13" maxSheetId="19" userName="HP" r:id="rId429" minRId="32511" maxRId="3255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9E6F823-A454-4081-9A94-AAD7C84E2D69}" dateTime="2023-08-21T12:06:50" maxSheetId="19" userName="HP" r:id="rId430" minRId="32564" maxRId="32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A61E1C8-1AB9-47FD-9FE4-1A853D4AC4F8}" dateTime="2023-08-21T16:24:48" maxSheetId="19" userName="HP" r:id="rId431" minRId="32580" maxRId="326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15F5D1C-A651-4D73-8B41-E895A9D06150}" dateTime="2023-08-21T16:27:04" maxSheetId="19" userName="HP" r:id="rId432" minRId="32702" maxRId="327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36A90CC-696C-4428-BE35-9D0FBCBF6699}" dateTime="2023-08-21T16:32:22" maxSheetId="19" userName="HP" r:id="rId433" minRId="32727" maxRId="3277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47BB667-0FC4-45BB-9ABE-1AC5C2BDDF4A}" dateTime="2023-08-21T16:47:00" maxSheetId="19" userName="HP" r:id="rId434" minRId="32779" maxRId="329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BE1CAD-3731-430A-A205-0D76935CA60D}" dateTime="2023-08-22T08:17:29" maxSheetId="19" userName="HP" r:id="rId435" minRId="32969" maxRId="3297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8868693-F0C2-478D-B576-8BC3CB888DC3}" dateTime="2023-08-22T08:52:41" maxSheetId="19" userName="HP" r:id="rId436" minRId="32985" maxRId="3298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88717B-BAF9-43BC-993F-16ABE4DAEC8A}" dateTime="2023-08-22T16:13:02" maxSheetId="19" userName="HP" r:id="rId437" minRId="329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8A9647-44E5-435B-B7CC-52B9830DFB9B}" dateTime="2023-08-24T08:40:30" maxSheetId="19" userName="HP" r:id="rId438" minRId="33002" maxRId="3301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149A55-F36D-4849-B51A-2A309DC6760D}" dateTime="2023-08-24T10:47:15" maxSheetId="19" userName="Алексей" r:id="rId439" minRId="330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25E0439-D0C0-4566-9EAA-1865257E67DB}" dateTime="2023-08-24T14:56:38" maxSheetId="19" userName="HP" r:id="rId44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F28DDBE-5745-4467-8CD3-1E3F2CC920FD}" dateTime="2023-08-29T10:21:27" maxSheetId="19" userName="HP" r:id="rId441" minRId="3305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67F5882-FCEC-4E60-912E-C437005DE251}" dateTime="2023-09-14T12:49:52" maxSheetId="19" userName="HP" r:id="rId442" minRId="33065" maxRId="3388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71444F5-CEAD-4BBB-9F00-FB4665F526DA}" dateTime="2023-09-22T14:06:33" maxSheetId="19" userName="HP" r:id="rId44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4F7B3CF-ED97-48FF-A2F3-FA99F22174A2}" dateTime="2023-09-22T14:15:58" maxSheetId="19" userName="HP" r:id="rId444" minRId="33916" maxRId="3395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0DE9C2B-7156-4D2D-8AAE-F0BB151983B4}" dateTime="2023-09-22T15:39:54" maxSheetId="19" userName="HP" r:id="rId445" minRId="33971" maxRId="340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14DAF1F-4A11-466F-B82B-D550FE3A06AF}" dateTime="2023-09-22T15:42:37" maxSheetId="19" userName="HP" r:id="rId446" minRId="34080" maxRId="3410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90E446D-68B5-44C6-9326-0B5004B38DA3}" dateTime="2023-09-22T15:46:53" maxSheetId="19" userName="HP" r:id="rId447" minRId="34105" maxRId="341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DA0FAE0-C181-44C8-BF98-F065A4F5054E}" dateTime="2023-09-22T16:07:35" maxSheetId="19" userName="HP" r:id="rId448" minRId="34157" maxRId="343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2CDA861-C35D-42A6-938D-18F137787DA1}" dateTime="2023-09-22T16:10:24" maxSheetId="19" userName="HP" r:id="rId449" minRId="3434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7987D04-DDBD-42A6-8B3A-BA3E53BF62A5}" dateTime="2023-09-25T09:17:48" maxSheetId="19" userName="HP" r:id="rId450" minRId="34348" maxRId="3435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3504637-03F6-4C1C-B2FA-12099643692B}" dateTime="2023-09-25T09:18:16" maxSheetId="19" userName="HP" r:id="rId451" minRId="343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2B1E080-D016-425E-BDC6-5F2E4112FB0C}" dateTime="2023-09-25T09:25:21" maxSheetId="19" userName="HP" r:id="rId452" minRId="34369" maxRId="343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DD1FD80-CFE6-4460-B2BE-5CF7976BCB18}" dateTime="2023-09-26T08:52:45" maxSheetId="19" userName="HP" r:id="rId453" minRId="34373" maxRId="343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08F722E-3163-4D4F-97C5-AED357FD72A5}" dateTime="2023-09-26T09:02:44" maxSheetId="19" userName="HP" r:id="rId454" minRId="34395" maxRId="343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7AB9764-8156-4818-8BAA-18959FFEAF8E}" dateTime="2023-09-26T10:51:56" maxSheetId="19" userName="Алексей" r:id="rId455" minRId="34397" maxRId="343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2DA1F1D-E989-49C0-A8AA-18372AF6B0EE}" dateTime="2023-09-29T08:36:04" maxSheetId="19" userName="HP" r:id="rId4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76" sId="1">
    <oc r="A2" t="inlineStr">
      <is>
        <t>по потреблению электроэнергии за период с  24.06.2023г. по  21.07.2023г.</t>
      </is>
    </oc>
    <nc r="A2" t="inlineStr">
      <is>
        <t>по потреблению электроэнергии за период с  22.07.2023г. по  21.08.2023г.</t>
      </is>
    </nc>
  </rcc>
  <rcc rId="31677" sId="1">
    <oc r="C8">
      <v>7083</v>
    </oc>
    <nc r="C8">
      <v>7135</v>
    </nc>
  </rcc>
  <rcc rId="31678" sId="1">
    <oc r="C9">
      <v>2971</v>
    </oc>
    <nc r="C9">
      <v>3003</v>
    </nc>
  </rcc>
  <rcc rId="31679" sId="1">
    <oc r="C10">
      <v>14609</v>
    </oc>
    <nc r="C10">
      <v>14756</v>
    </nc>
  </rcc>
  <rcc rId="31680" sId="1">
    <oc r="C11">
      <v>19309</v>
    </oc>
    <nc r="C11">
      <v>19514</v>
    </nc>
  </rcc>
  <rcc rId="31681" sId="1">
    <oc r="D8">
      <v>7135</v>
    </oc>
    <nc r="D8"/>
  </rcc>
  <rcc rId="31682" sId="1">
    <oc r="D9">
      <v>3003</v>
    </oc>
    <nc r="D9"/>
  </rcc>
  <rcc rId="31683" sId="1">
    <oc r="D10">
      <v>14756</v>
    </oc>
    <nc r="D10"/>
  </rcc>
  <rcc rId="31684" sId="1">
    <oc r="D11">
      <v>19514</v>
    </oc>
    <nc r="D11"/>
  </rcc>
  <rcc rId="31685" sId="1">
    <oc r="C13">
      <v>6989</v>
    </oc>
    <nc r="C13">
      <v>7047</v>
    </nc>
  </rcc>
  <rcc rId="31686" sId="1">
    <oc r="C14">
      <v>5116</v>
    </oc>
    <nc r="C14">
      <v>5183</v>
    </nc>
  </rcc>
  <rcc rId="31687" sId="1">
    <oc r="C15">
      <v>4325</v>
    </oc>
    <nc r="C15">
      <v>4384</v>
    </nc>
  </rcc>
  <rcc rId="31688" sId="1">
    <oc r="C16">
      <v>7721</v>
    </oc>
    <nc r="C16">
      <v>7820</v>
    </nc>
  </rcc>
  <rcc rId="31689" sId="1">
    <oc r="D13">
      <v>7047</v>
    </oc>
    <nc r="D13"/>
  </rcc>
  <rcc rId="31690" sId="1">
    <oc r="D14">
      <v>5183</v>
    </oc>
    <nc r="D14"/>
  </rcc>
  <rcc rId="31691" sId="1">
    <oc r="D15">
      <v>4384</v>
    </oc>
    <nc r="D15"/>
  </rcc>
  <rcc rId="31692" sId="1">
    <oc r="D16">
      <v>7820</v>
    </oc>
    <nc r="D16"/>
  </rcc>
  <rcc rId="31693" sId="1">
    <oc r="C18">
      <v>11941</v>
    </oc>
    <nc r="C18">
      <v>12066</v>
    </nc>
  </rcc>
  <rcc rId="31694" sId="1">
    <oc r="C19">
      <v>3330</v>
    </oc>
    <nc r="C19">
      <v>3359</v>
    </nc>
  </rcc>
  <rcc rId="31695" sId="1">
    <oc r="C20">
      <v>10547</v>
    </oc>
    <nc r="C20">
      <v>10652</v>
    </nc>
  </rcc>
  <rcc rId="31696" sId="1">
    <oc r="C21">
      <v>12865</v>
    </oc>
    <nc r="C21">
      <v>13013</v>
    </nc>
  </rcc>
  <rcc rId="31697" sId="1">
    <oc r="D18">
      <v>12066</v>
    </oc>
    <nc r="D18"/>
  </rcc>
  <rcc rId="31698" sId="1">
    <oc r="D19">
      <v>3359</v>
    </oc>
    <nc r="D19"/>
  </rcc>
  <rcc rId="31699" sId="1">
    <oc r="D20">
      <v>10652</v>
    </oc>
    <nc r="D20"/>
  </rcc>
  <rcc rId="31700" sId="1">
    <oc r="D21">
      <v>13013</v>
    </oc>
    <nc r="D21"/>
  </rcc>
  <rcc rId="31701" sId="1">
    <oc r="C30">
      <v>4170</v>
    </oc>
    <nc r="C30">
      <v>4180</v>
    </nc>
  </rcc>
  <rcc rId="31702" sId="1">
    <oc r="C31">
      <v>3851</v>
    </oc>
    <nc r="C31">
      <v>3941</v>
    </nc>
  </rcc>
  <rcc rId="31703" sId="1">
    <oc r="C33">
      <v>19391</v>
    </oc>
    <nc r="C33">
      <v>19485</v>
    </nc>
  </rcc>
  <rcc rId="31704" sId="1">
    <oc r="C34">
      <v>14332</v>
    </oc>
    <nc r="C34">
      <v>14412</v>
    </nc>
  </rcc>
  <rfmt sheetId="1" sqref="C35" start="0" length="0">
    <dxf/>
  </rfmt>
  <rcc rId="31705" sId="1">
    <oc r="C36">
      <v>15347</v>
    </oc>
    <nc r="C36">
      <v>15482</v>
    </nc>
  </rcc>
  <rcc rId="31706" sId="1">
    <oc r="C37">
      <v>2564</v>
    </oc>
    <nc r="C37">
      <v>2592</v>
    </nc>
  </rcc>
  <rcc rId="31707" sId="1">
    <oc r="C38">
      <v>28434</v>
    </oc>
    <nc r="C38">
      <v>28714</v>
    </nc>
  </rcc>
  <rcc rId="31708" sId="1">
    <oc r="C39">
      <v>23501</v>
    </oc>
    <nc r="C39">
      <v>23720</v>
    </nc>
  </rcc>
  <rcc rId="31709" sId="1">
    <oc r="D30">
      <v>4180</v>
    </oc>
    <nc r="D30"/>
  </rcc>
  <rcc rId="31710" sId="1">
    <oc r="D31">
      <v>3941</v>
    </oc>
    <nc r="D31"/>
  </rcc>
  <rcc rId="31711" sId="1">
    <oc r="D33">
      <v>19485</v>
    </oc>
    <nc r="D33"/>
  </rcc>
  <rcc rId="31712" sId="1">
    <oc r="D34">
      <v>14412</v>
    </oc>
    <nc r="D34"/>
  </rcc>
  <rcc rId="31713" sId="1">
    <oc r="D36">
      <v>15482</v>
    </oc>
    <nc r="D36"/>
  </rcc>
  <rcc rId="31714" sId="1">
    <oc r="D37">
      <v>2592</v>
    </oc>
    <nc r="D37"/>
  </rcc>
  <rcc rId="31715" sId="1">
    <oc r="D38">
      <v>28714</v>
    </oc>
    <nc r="D38"/>
  </rcc>
  <rcc rId="31716" sId="1">
    <oc r="D39">
      <v>23720</v>
    </oc>
    <nc r="D39"/>
  </rcc>
  <rcc rId="31717" sId="1">
    <oc r="C45">
      <v>12521</v>
    </oc>
    <nc r="C45">
      <v>12654</v>
    </nc>
  </rcc>
  <rcc rId="31718" sId="1">
    <oc r="C46">
      <v>7358</v>
    </oc>
    <nc r="C46">
      <v>7436</v>
    </nc>
  </rcc>
  <rcc rId="31719" sId="1">
    <oc r="C47">
      <v>1440</v>
    </oc>
    <nc r="C47">
      <v>1455</v>
    </nc>
  </rcc>
  <rcc rId="31720" sId="1">
    <oc r="D45">
      <v>12654</v>
    </oc>
    <nc r="D45"/>
  </rcc>
  <rcc rId="31721" sId="1">
    <oc r="D46">
      <v>7436</v>
    </oc>
    <nc r="D46"/>
  </rcc>
  <rcc rId="31722" sId="1">
    <oc r="D47">
      <v>1455</v>
    </oc>
    <nc r="D47"/>
  </rcc>
  <rcc rId="31723" sId="5">
    <oc r="E2" t="inlineStr">
      <is>
        <t>Июль</t>
      </is>
    </oc>
    <nc r="E2" t="inlineStr">
      <is>
        <t>Август</t>
      </is>
    </nc>
  </rcc>
  <rcc rId="31724" sId="5">
    <oc r="D6">
      <v>13895</v>
    </oc>
    <nc r="D6">
      <v>14015</v>
    </nc>
  </rcc>
  <rcc rId="31725" sId="5">
    <oc r="D7">
      <v>5600</v>
    </oc>
    <nc r="D7">
      <v>5685</v>
    </nc>
  </rcc>
  <rcc rId="31726" sId="5">
    <oc r="D8">
      <v>15285</v>
    </oc>
    <nc r="D8">
      <v>15830</v>
    </nc>
  </rcc>
  <rcc rId="31727" sId="5">
    <oc r="D9">
      <v>10655</v>
    </oc>
    <nc r="D9">
      <v>10925</v>
    </nc>
  </rcc>
  <rcc rId="31728" sId="5">
    <oc r="D10">
      <v>20280</v>
    </oc>
    <nc r="D10">
      <v>20565</v>
    </nc>
  </rcc>
  <rcc rId="31729" sId="5">
    <oc r="D11">
      <v>45650</v>
    </oc>
    <nc r="D11">
      <v>45665</v>
    </nc>
  </rcc>
  <rcc rId="31730" sId="5">
    <oc r="D12">
      <v>20575</v>
    </oc>
    <nc r="D12">
      <v>20740</v>
    </nc>
  </rcc>
  <rcc rId="31731" sId="5">
    <oc r="D13">
      <v>13750</v>
    </oc>
    <nc r="D13">
      <v>13855</v>
    </nc>
  </rcc>
  <rcc rId="31732" sId="5">
    <oc r="D16">
      <v>6915</v>
    </oc>
    <nc r="D16">
      <v>7045</v>
    </nc>
  </rcc>
  <rcc rId="31733" sId="5">
    <oc r="D17">
      <v>32850</v>
    </oc>
    <nc r="D17">
      <v>32935</v>
    </nc>
  </rcc>
  <rcc rId="31734" sId="5">
    <oc r="D18">
      <v>18620</v>
    </oc>
    <nc r="D18">
      <v>18790</v>
    </nc>
  </rcc>
  <rcc rId="31735" sId="5">
    <oc r="D19">
      <v>13590</v>
    </oc>
    <nc r="D19">
      <v>13790</v>
    </nc>
  </rcc>
  <rcc rId="31736" sId="5">
    <oc r="D20">
      <v>53400</v>
    </oc>
    <nc r="D20">
      <v>53565</v>
    </nc>
  </rcc>
  <rcc rId="31737" sId="5">
    <oc r="D21">
      <v>70360</v>
    </oc>
    <nc r="D21">
      <v>70515</v>
    </nc>
  </rcc>
  <rcc rId="31738" sId="5">
    <oc r="D22">
      <v>53990</v>
    </oc>
    <nc r="D22">
      <v>54315</v>
    </nc>
  </rcc>
  <rcc rId="31739" sId="5">
    <oc r="D23">
      <v>11515</v>
    </oc>
    <nc r="D23">
      <v>11640</v>
    </nc>
  </rcc>
  <rcc rId="31740" sId="5">
    <oc r="D24">
      <v>7905</v>
    </oc>
    <nc r="D24">
      <v>8035</v>
    </nc>
  </rcc>
  <rcc rId="31741" sId="5">
    <oc r="D26">
      <v>9080</v>
    </oc>
    <nc r="D26">
      <v>9140</v>
    </nc>
  </rcc>
  <rcc rId="31742" sId="5">
    <oc r="D27">
      <v>4330</v>
    </oc>
    <nc r="D27">
      <v>4405</v>
    </nc>
  </rcc>
  <rcc rId="31743" sId="5">
    <oc r="D28">
      <v>6635</v>
    </oc>
    <nc r="D28">
      <v>6742</v>
    </nc>
  </rcc>
  <rcc rId="31744" sId="5">
    <oc r="D29">
      <v>22150</v>
    </oc>
    <nc r="D29">
      <v>22385</v>
    </nc>
  </rcc>
  <rcc rId="31745" sId="5">
    <oc r="D30">
      <v>61740</v>
    </oc>
    <nc r="D30">
      <v>62065</v>
    </nc>
  </rcc>
  <rcc rId="31746" sId="5">
    <oc r="D31">
      <v>20060</v>
    </oc>
    <nc r="D31">
      <v>20250</v>
    </nc>
  </rcc>
  <rcc rId="31747" sId="5">
    <oc r="D32">
      <v>19045</v>
    </oc>
    <nc r="D32">
      <v>19150</v>
    </nc>
  </rcc>
  <rcc rId="31748" sId="5">
    <oc r="D33">
      <v>55360</v>
    </oc>
    <nc r="D33">
      <v>55500</v>
    </nc>
  </rcc>
  <rcc rId="31749" sId="5">
    <oc r="D34">
      <v>13710</v>
    </oc>
    <nc r="D34">
      <v>13830</v>
    </nc>
  </rcc>
  <rcc rId="31750" sId="5">
    <oc r="D35">
      <v>10800</v>
    </oc>
    <nc r="D35">
      <v>10885</v>
    </nc>
  </rcc>
  <rcc rId="31751" sId="5">
    <oc r="D36">
      <v>69805</v>
    </oc>
    <nc r="D36">
      <v>69995</v>
    </nc>
  </rcc>
  <rcc rId="31752" sId="5">
    <oc r="D37">
      <v>27110</v>
    </oc>
    <nc r="D37">
      <v>27325</v>
    </nc>
  </rcc>
  <rcc rId="31753" sId="5">
    <oc r="D38">
      <v>91950</v>
    </oc>
    <nc r="D38">
      <v>92270</v>
    </nc>
  </rcc>
  <rcc rId="31754" sId="5">
    <oc r="D39">
      <v>12385</v>
    </oc>
    <nc r="D39">
      <v>12520</v>
    </nc>
  </rcc>
  <rcc rId="31755" sId="5">
    <oc r="D40">
      <v>64860</v>
    </oc>
    <nc r="D40">
      <v>64970</v>
    </nc>
  </rcc>
  <rcc rId="31756" sId="5">
    <oc r="D41">
      <v>19280</v>
    </oc>
    <nc r="D41">
      <v>19465</v>
    </nc>
  </rcc>
  <rcc rId="31757" sId="5">
    <oc r="D42">
      <v>107935</v>
    </oc>
    <nc r="D42">
      <v>108335</v>
    </nc>
  </rcc>
  <rcc rId="31758" sId="5">
    <oc r="D43">
      <v>14220</v>
    </oc>
    <nc r="D43">
      <v>14290</v>
    </nc>
  </rcc>
  <rcc rId="31759" sId="5">
    <oc r="D44">
      <v>23605</v>
    </oc>
    <nc r="D44">
      <v>23630</v>
    </nc>
  </rcc>
  <rcc rId="31760" sId="5">
    <oc r="D45">
      <v>20285</v>
    </oc>
    <nc r="D45">
      <v>20340</v>
    </nc>
  </rcc>
  <rcc rId="31761" sId="5">
    <oc r="D46">
      <v>360</v>
    </oc>
    <nc r="D46">
      <v>460</v>
    </nc>
  </rcc>
  <rcc rId="31762" sId="5">
    <oc r="D47">
      <v>10695</v>
    </oc>
    <nc r="D47">
      <v>10960</v>
    </nc>
  </rcc>
  <rcc rId="31763" sId="5">
    <oc r="D48">
      <v>25440</v>
    </oc>
    <nc r="D48">
      <v>25535</v>
    </nc>
  </rcc>
  <rcc rId="31764" sId="5">
    <oc r="D49">
      <v>34895</v>
    </oc>
    <nc r="D49">
      <v>34990</v>
    </nc>
  </rcc>
  <rcc rId="31765" sId="5">
    <oc r="D50">
      <v>19195</v>
    </oc>
    <nc r="D50">
      <v>19335</v>
    </nc>
  </rcc>
  <rcc rId="31766" sId="5">
    <oc r="D51">
      <v>2430</v>
    </oc>
    <nc r="D51">
      <v>2515</v>
    </nc>
  </rcc>
  <rcc rId="31767" sId="5">
    <oc r="D52">
      <v>22390</v>
    </oc>
    <nc r="D52">
      <v>22620</v>
    </nc>
  </rcc>
  <rcc rId="31768" sId="5">
    <oc r="D53">
      <v>36595</v>
    </oc>
    <nc r="D53">
      <v>36685</v>
    </nc>
  </rcc>
  <rcc rId="31769" sId="5">
    <oc r="D54">
      <v>42295</v>
    </oc>
    <nc r="D54">
      <v>42535</v>
    </nc>
  </rcc>
  <rcc rId="31770" sId="5">
    <oc r="D55">
      <v>8375</v>
    </oc>
    <nc r="D55">
      <v>8585</v>
    </nc>
  </rcc>
  <rcc rId="31771" sId="5">
    <oc r="D56">
      <v>264245</v>
    </oc>
    <nc r="D56">
      <v>264820</v>
    </nc>
  </rcc>
  <rcc rId="31772" sId="5">
    <oc r="D57">
      <v>31990</v>
    </oc>
    <nc r="D57">
      <v>32115</v>
    </nc>
  </rcc>
  <rcc rId="31773" sId="5">
    <oc r="D58">
      <v>8150</v>
    </oc>
    <nc r="D58">
      <v>8470</v>
    </nc>
  </rcc>
  <rcc rId="31774" sId="5">
    <oc r="D59">
      <v>66895</v>
    </oc>
    <nc r="D59">
      <v>67035</v>
    </nc>
  </rcc>
  <rcc rId="31775" sId="5">
    <oc r="D61">
      <v>3515</v>
    </oc>
    <nc r="D61">
      <v>3660</v>
    </nc>
  </rcc>
  <rcc rId="31776" sId="5">
    <oc r="D62">
      <v>8655</v>
    </oc>
    <nc r="D62">
      <v>8780</v>
    </nc>
  </rcc>
  <rcc rId="31777" sId="5">
    <oc r="D63">
      <v>1430</v>
    </oc>
    <nc r="D63">
      <v>1585</v>
    </nc>
  </rcc>
  <rcc rId="31778" sId="5">
    <oc r="D64">
      <v>19490</v>
    </oc>
    <nc r="D64">
      <v>19720</v>
    </nc>
  </rcc>
  <rcc rId="31779" sId="5">
    <oc r="D65">
      <v>6970</v>
    </oc>
    <nc r="D65">
      <v>7070</v>
    </nc>
  </rcc>
  <rcc rId="31780" sId="5">
    <oc r="D66">
      <v>23455</v>
    </oc>
    <nc r="D66">
      <v>23670</v>
    </nc>
  </rcc>
  <rcc rId="31781" sId="5">
    <oc r="D67">
      <v>28395</v>
    </oc>
    <nc r="D67">
      <v>28920</v>
    </nc>
  </rcc>
  <rcc rId="31782" sId="5">
    <oc r="D68">
      <v>5850</v>
    </oc>
    <nc r="D68">
      <v>5920</v>
    </nc>
  </rcc>
  <rcc rId="31783" sId="5">
    <oc r="D70">
      <v>20570</v>
    </oc>
    <nc r="D70">
      <v>20615</v>
    </nc>
  </rcc>
  <rcc rId="31784" sId="5">
    <oc r="D71">
      <v>36475</v>
    </oc>
    <nc r="D71">
      <v>36530</v>
    </nc>
  </rcc>
  <rcc rId="31785" sId="5">
    <oc r="D72">
      <v>33090</v>
    </oc>
    <nc r="D72">
      <v>33270</v>
    </nc>
  </rcc>
  <rcc rId="31786" sId="5">
    <oc r="D73">
      <v>3935</v>
    </oc>
    <nc r="D73">
      <v>3940</v>
    </nc>
  </rcc>
  <rcc rId="31787" sId="5">
    <oc r="D74">
      <v>7465</v>
    </oc>
    <nc r="D74">
      <v>7600</v>
    </nc>
  </rcc>
  <rcc rId="31788" sId="5">
    <oc r="D75">
      <v>5630</v>
    </oc>
    <nc r="D75">
      <v>5780</v>
    </nc>
  </rcc>
  <rcc rId="31789" sId="5">
    <oc r="D76">
      <v>58160</v>
    </oc>
    <nc r="D76">
      <v>58805</v>
    </nc>
  </rcc>
  <rcc rId="31790" sId="5">
    <oc r="D77">
      <v>12280</v>
    </oc>
    <nc r="D77">
      <v>12390</v>
    </nc>
  </rcc>
  <rcc rId="31791" sId="5">
    <oc r="D78">
      <v>12295</v>
    </oc>
    <nc r="D78">
      <v>12380</v>
    </nc>
  </rcc>
  <rcc rId="31792" sId="5">
    <oc r="D79">
      <v>9110</v>
    </oc>
    <nc r="D79">
      <v>9255</v>
    </nc>
  </rcc>
  <rcc rId="31793" sId="5">
    <oc r="D80">
      <v>7490</v>
    </oc>
    <nc r="D80">
      <v>7705</v>
    </nc>
  </rcc>
  <rcc rId="31794" sId="5">
    <oc r="D81">
      <v>10590</v>
    </oc>
    <nc r="D81">
      <v>10680</v>
    </nc>
  </rcc>
  <rcc rId="31795" sId="5">
    <oc r="D82">
      <v>2195</v>
    </oc>
    <nc r="D82">
      <v>2250</v>
    </nc>
  </rcc>
  <rcc rId="31796" sId="5">
    <oc r="D83">
      <v>15790</v>
    </oc>
    <nc r="D83">
      <v>15835</v>
    </nc>
  </rcc>
  <rcc rId="31797" sId="5">
    <oc r="D84">
      <v>105</v>
    </oc>
    <nc r="D84">
      <v>140</v>
    </nc>
  </rcc>
  <rcc rId="31798" sId="5">
    <oc r="D85">
      <v>25640</v>
    </oc>
    <nc r="D85">
      <v>25735</v>
    </nc>
  </rcc>
  <rcc rId="31799" sId="5">
    <oc r="D86">
      <v>27310</v>
    </oc>
    <nc r="D86">
      <v>27370</v>
    </nc>
  </rcc>
  <rcc rId="31800" sId="5">
    <oc r="D87">
      <v>8795</v>
    </oc>
    <nc r="D87">
      <v>8845</v>
    </nc>
  </rcc>
  <rcc rId="31801" sId="5">
    <oc r="D88">
      <v>3030</v>
    </oc>
    <nc r="D88">
      <v>3070</v>
    </nc>
  </rcc>
  <rcc rId="31802" sId="5">
    <oc r="D89">
      <v>38395</v>
    </oc>
    <nc r="D89">
      <v>39140</v>
    </nc>
  </rcc>
  <rcc rId="31803" sId="5">
    <oc r="D90">
      <v>27410</v>
    </oc>
    <nc r="D90">
      <v>27480</v>
    </nc>
  </rcc>
  <rcc rId="31804" sId="5">
    <oc r="D91">
      <v>67820</v>
    </oc>
    <nc r="D91">
      <v>68185</v>
    </nc>
  </rcc>
  <rcc rId="31805" sId="5">
    <oc r="D92">
      <v>40430</v>
    </oc>
    <nc r="D92">
      <v>40590</v>
    </nc>
  </rcc>
  <rcc rId="31806" sId="5">
    <oc r="D94">
      <v>2115</v>
    </oc>
    <nc r="D94">
      <v>2245</v>
    </nc>
  </rcc>
  <rcc rId="31807" sId="5">
    <oc r="D95">
      <v>20770</v>
    </oc>
    <nc r="D95">
      <v>21015</v>
    </nc>
  </rcc>
  <rcc rId="31808" sId="5">
    <oc r="D96">
      <v>9055</v>
    </oc>
    <nc r="D96">
      <v>9095</v>
    </nc>
  </rcc>
  <rcc rId="31809" sId="5">
    <oc r="D97">
      <v>34590</v>
    </oc>
    <nc r="D97">
      <v>34795</v>
    </nc>
  </rcc>
  <rcc rId="31810" sId="5">
    <oc r="D98">
      <v>8530</v>
    </oc>
    <nc r="D98">
      <v>8625</v>
    </nc>
  </rcc>
  <rcc rId="31811" sId="5">
    <oc r="D99">
      <v>45670</v>
    </oc>
    <nc r="D99">
      <v>46145</v>
    </nc>
  </rcc>
  <rcc rId="31812" sId="5">
    <oc r="D100">
      <v>31190</v>
    </oc>
    <nc r="D100">
      <v>31355</v>
    </nc>
  </rcc>
  <rcc rId="31813" sId="5">
    <oc r="D101">
      <v>31605</v>
    </oc>
    <nc r="D101">
      <v>32005</v>
    </nc>
  </rcc>
  <rcc rId="31814" sId="5">
    <oc r="D102">
      <v>17775</v>
    </oc>
    <nc r="D102">
      <v>17940</v>
    </nc>
  </rcc>
  <rcc rId="31815" sId="5">
    <oc r="D103">
      <v>14890</v>
    </oc>
    <nc r="D103">
      <v>15025</v>
    </nc>
  </rcc>
  <rcc rId="31816" sId="5">
    <oc r="D104">
      <v>23915</v>
    </oc>
    <nc r="D104">
      <v>24065</v>
    </nc>
  </rcc>
  <rcc rId="31817" sId="5">
    <oc r="D105">
      <v>4450</v>
    </oc>
    <nc r="D105">
      <v>4530</v>
    </nc>
  </rcc>
  <rcc rId="31818" sId="5">
    <oc r="D106">
      <v>9495</v>
    </oc>
    <nc r="D106">
      <v>9620</v>
    </nc>
  </rcc>
  <rcc rId="31819" sId="5">
    <oc r="D108">
      <v>98325</v>
    </oc>
    <nc r="D108">
      <v>98485</v>
    </nc>
  </rcc>
  <rcc rId="31820" sId="5">
    <oc r="D109">
      <v>35190</v>
    </oc>
    <nc r="D109">
      <v>35230</v>
    </nc>
  </rcc>
  <rcc rId="31821" sId="5">
    <oc r="D110">
      <v>15310</v>
    </oc>
    <nc r="D110">
      <v>15505</v>
    </nc>
  </rcc>
  <rcc rId="31822" sId="5">
    <oc r="D111">
      <v>27315</v>
    </oc>
    <nc r="D111">
      <v>27820</v>
    </nc>
  </rcc>
  <rcc rId="31823" sId="5">
    <oc r="D112">
      <v>5625</v>
    </oc>
    <nc r="D112">
      <v>5760</v>
    </nc>
  </rcc>
  <rcc rId="31824" sId="5">
    <oc r="D113">
      <v>19975</v>
    </oc>
    <nc r="D113">
      <v>19980</v>
    </nc>
  </rcc>
  <rcc rId="31825" sId="5">
    <oc r="D114">
      <v>12125</v>
    </oc>
    <nc r="D114">
      <v>12335</v>
    </nc>
  </rcc>
  <rcc rId="31826" sId="5">
    <oc r="D115">
      <v>47540</v>
    </oc>
    <nc r="D115">
      <v>47680</v>
    </nc>
  </rcc>
  <rcc rId="31827" sId="5">
    <oc r="D116">
      <v>36505</v>
    </oc>
    <nc r="D116">
      <v>36660</v>
    </nc>
  </rcc>
  <rcc rId="31828" sId="5">
    <oc r="D117">
      <v>96795</v>
    </oc>
    <nc r="D117">
      <v>97080</v>
    </nc>
  </rcc>
  <rcc rId="31829" sId="5">
    <oc r="D118">
      <v>41035</v>
    </oc>
    <nc r="D118">
      <v>41215</v>
    </nc>
  </rcc>
  <rcc rId="31830" sId="5">
    <oc r="D119">
      <v>2680</v>
    </oc>
    <nc r="D119">
      <v>2795</v>
    </nc>
  </rcc>
  <rcc rId="31831" sId="5">
    <oc r="D120">
      <v>87425</v>
    </oc>
    <nc r="D120">
      <v>87615</v>
    </nc>
  </rcc>
  <rcc rId="31832" sId="5">
    <oc r="D121">
      <v>84165</v>
    </oc>
    <nc r="D121">
      <v>84310</v>
    </nc>
  </rcc>
  <rcc rId="31833" sId="5">
    <oc r="D122">
      <v>15880</v>
    </oc>
    <nc r="D122">
      <v>15970</v>
    </nc>
  </rcc>
  <rcc rId="31834" sId="5">
    <oc r="D123">
      <v>5305</v>
    </oc>
    <nc r="D123">
      <v>5365</v>
    </nc>
  </rcc>
  <rcc rId="31835" sId="5">
    <oc r="D124">
      <v>8860</v>
    </oc>
    <nc r="D124">
      <v>8965</v>
    </nc>
  </rcc>
  <rcc rId="31836" sId="5">
    <oc r="D125">
      <v>10240</v>
    </oc>
    <nc r="D125">
      <v>10395</v>
    </nc>
  </rcc>
  <rcc rId="31837" sId="5">
    <oc r="D126">
      <v>31860</v>
    </oc>
    <nc r="D126">
      <v>32090</v>
    </nc>
  </rcc>
  <rcc rId="31838" sId="5">
    <oc r="D127">
      <v>62055</v>
    </oc>
    <nc r="D127">
      <v>62575</v>
    </nc>
  </rcc>
  <rcc rId="31839" sId="5">
    <oc r="D128">
      <v>10130</v>
    </oc>
    <nc r="D128">
      <v>10435</v>
    </nc>
  </rcc>
  <rcc rId="31840" sId="5">
    <oc r="D129">
      <v>16070</v>
    </oc>
    <nc r="D129">
      <v>16220</v>
    </nc>
  </rcc>
  <rcc rId="31841" sId="5">
    <oc r="D130">
      <v>12530</v>
    </oc>
    <nc r="D130">
      <v>12535</v>
    </nc>
  </rcc>
  <rcc rId="31842" sId="5">
    <oc r="D131">
      <v>8570</v>
    </oc>
    <nc r="D131">
      <v>8685</v>
    </nc>
  </rcc>
  <rcc rId="31843" sId="5">
    <oc r="D132">
      <v>9815</v>
    </oc>
    <nc r="D132">
      <v>9895</v>
    </nc>
  </rcc>
  <rcc rId="31844" sId="5">
    <oc r="D133">
      <v>19290</v>
    </oc>
    <nc r="D133">
      <v>19385</v>
    </nc>
  </rcc>
  <rcc rId="31845" sId="5">
    <oc r="D134">
      <v>18410</v>
    </oc>
    <nc r="D134">
      <v>18670</v>
    </nc>
  </rcc>
  <rcc rId="31846" sId="5">
    <oc r="D135">
      <v>31455</v>
    </oc>
    <nc r="D135">
      <v>31550</v>
    </nc>
  </rcc>
  <rcc rId="31847" sId="5">
    <oc r="D136">
      <v>59290</v>
    </oc>
    <nc r="D136">
      <v>59505</v>
    </nc>
  </rcc>
  <rcc rId="31848" sId="5">
    <oc r="D137">
      <v>29470</v>
    </oc>
    <nc r="D137">
      <v>29670</v>
    </nc>
  </rcc>
  <rcc rId="31849" sId="5">
    <oc r="D138">
      <v>29405</v>
    </oc>
    <nc r="D138">
      <v>29530</v>
    </nc>
  </rcc>
  <rcc rId="31850" sId="5">
    <oc r="D139">
      <v>40985</v>
    </oc>
    <nc r="D139">
      <v>41095</v>
    </nc>
  </rcc>
  <rcc rId="31851" sId="5">
    <oc r="D140">
      <v>19320</v>
    </oc>
    <nc r="D140">
      <v>19515</v>
    </nc>
  </rcc>
  <rcc rId="31852" sId="5">
    <oc r="D141">
      <v>9575</v>
    </oc>
    <nc r="D141">
      <v>9620</v>
    </nc>
  </rcc>
  <rcc rId="31853" sId="5">
    <oc r="D142">
      <v>27935</v>
    </oc>
    <nc r="D142">
      <v>28025</v>
    </nc>
  </rcc>
  <rcc rId="31854" sId="5">
    <oc r="D143">
      <v>41860</v>
    </oc>
    <nc r="D143">
      <v>41975</v>
    </nc>
  </rcc>
  <rcc rId="31855" sId="5">
    <oc r="D144">
      <v>58320</v>
    </oc>
    <nc r="D144">
      <v>58830</v>
    </nc>
  </rcc>
  <rcc rId="31856" sId="5">
    <oc r="D145">
      <v>11030</v>
    </oc>
    <nc r="D145">
      <v>11185</v>
    </nc>
  </rcc>
  <rcc rId="31857" sId="5">
    <oc r="D146">
      <v>13140</v>
    </oc>
    <nc r="D146">
      <v>13225</v>
    </nc>
  </rcc>
  <rcc rId="31858" sId="5">
    <oc r="D147">
      <v>30595</v>
    </oc>
    <nc r="D147">
      <v>30855</v>
    </nc>
  </rcc>
  <rcc rId="31859" sId="5">
    <oc r="D148">
      <v>13735</v>
    </oc>
    <nc r="D148">
      <v>13800</v>
    </nc>
  </rcc>
  <rcc rId="31860" sId="5">
    <oc r="D149">
      <v>40565</v>
    </oc>
    <nc r="D149">
      <v>40665</v>
    </nc>
  </rcc>
  <rcc rId="31861" sId="5">
    <oc r="D150">
      <v>39270</v>
    </oc>
    <nc r="D150">
      <v>39375</v>
    </nc>
  </rcc>
  <rcc rId="31862" sId="5">
    <oc r="D151">
      <v>45225</v>
    </oc>
    <nc r="D151">
      <v>45435</v>
    </nc>
  </rcc>
  <rcc rId="31863" sId="5">
    <oc r="D152">
      <v>23620</v>
    </oc>
    <nc r="D152">
      <v>23775</v>
    </nc>
  </rcc>
  <rcc rId="31864" sId="5">
    <oc r="D154">
      <v>29210</v>
    </oc>
    <nc r="D154">
      <v>29400</v>
    </nc>
  </rcc>
  <rcc rId="31865" sId="5">
    <oc r="D155">
      <v>78140</v>
    </oc>
    <nc r="D155">
      <v>78265</v>
    </nc>
  </rcc>
  <rcc rId="31866" sId="5">
    <oc r="D156">
      <v>25520</v>
    </oc>
    <nc r="D156">
      <v>25750</v>
    </nc>
  </rcc>
  <rcc rId="31867" sId="5">
    <oc r="D157">
      <v>36965</v>
    </oc>
    <nc r="D157">
      <v>37210</v>
    </nc>
  </rcc>
  <rcc rId="31868" sId="5">
    <oc r="D158">
      <v>5130</v>
    </oc>
    <nc r="D158">
      <v>5325</v>
    </nc>
  </rcc>
  <rcc rId="31869" sId="5">
    <oc r="D159">
      <v>7940</v>
    </oc>
    <nc r="D159">
      <v>8055</v>
    </nc>
  </rcc>
  <rcc rId="31870" sId="5">
    <oc r="D160">
      <v>14640</v>
    </oc>
    <nc r="D160">
      <v>14850</v>
    </nc>
  </rcc>
  <rcc rId="31871" sId="5">
    <oc r="D161">
      <v>92220</v>
    </oc>
    <nc r="D161">
      <v>92295</v>
    </nc>
  </rcc>
  <rcc rId="31872" sId="5">
    <oc r="D162">
      <v>74910</v>
    </oc>
    <nc r="D162">
      <v>75105</v>
    </nc>
  </rcc>
  <rcc rId="31873" sId="5">
    <oc r="D163">
      <v>20585</v>
    </oc>
    <nc r="D163">
      <v>20850</v>
    </nc>
  </rcc>
  <rcc rId="31874" sId="5">
    <oc r="D164">
      <v>46550</v>
    </oc>
    <nc r="D164">
      <v>46580</v>
    </nc>
  </rcc>
  <rcc rId="31875" sId="5">
    <oc r="D166">
      <v>23810</v>
    </oc>
    <nc r="D166">
      <v>23945</v>
    </nc>
  </rcc>
  <rcc rId="31876" sId="5">
    <oc r="D167">
      <v>1330</v>
    </oc>
    <nc r="D167">
      <v>1465</v>
    </nc>
  </rcc>
  <rcc rId="31877" sId="5">
    <oc r="D168">
      <v>13595</v>
    </oc>
    <nc r="D168">
      <v>13655</v>
    </nc>
  </rcc>
  <rcc rId="31878" sId="5">
    <oc r="D169">
      <v>13080</v>
    </oc>
    <nc r="D169">
      <v>13175</v>
    </nc>
  </rcc>
  <rcc rId="31879" sId="5">
    <oc r="D170">
      <v>11030</v>
    </oc>
    <nc r="D170">
      <v>11200</v>
    </nc>
  </rcc>
  <rcc rId="31880" sId="5">
    <oc r="D171">
      <v>71220</v>
    </oc>
    <nc r="D171">
      <v>71450</v>
    </nc>
  </rcc>
  <rcc rId="31881" sId="5">
    <oc r="D172">
      <v>40310</v>
    </oc>
    <nc r="D172">
      <v>40550</v>
    </nc>
  </rcc>
  <rcc rId="31882" sId="5">
    <oc r="D173">
      <v>19825</v>
    </oc>
    <nc r="D173">
      <v>20070</v>
    </nc>
  </rcc>
  <rcc rId="31883" sId="5">
    <oc r="D174">
      <v>10500</v>
    </oc>
    <nc r="D174">
      <v>10650</v>
    </nc>
  </rcc>
  <rcc rId="31884" sId="5">
    <oc r="D175">
      <v>53155</v>
    </oc>
    <nc r="D175">
      <v>53665</v>
    </nc>
  </rcc>
  <rcc rId="31885" sId="5">
    <oc r="D176">
      <v>45375</v>
    </oc>
    <nc r="D176">
      <v>45515</v>
    </nc>
  </rcc>
  <rcc rId="31886" sId="5">
    <oc r="D177">
      <v>34275</v>
    </oc>
    <nc r="D177">
      <v>34510</v>
    </nc>
  </rcc>
  <rcc rId="31887" sId="5">
    <oc r="D179">
      <v>49935</v>
    </oc>
    <nc r="D179">
      <v>50345</v>
    </nc>
  </rcc>
  <rcc rId="31888" sId="5">
    <oc r="D180">
      <v>39395</v>
    </oc>
    <nc r="D180">
      <v>39485</v>
    </nc>
  </rcc>
  <rcc rId="31889" sId="5">
    <oc r="D181">
      <v>10450</v>
    </oc>
    <nc r="D181">
      <v>10625</v>
    </nc>
  </rcc>
  <rcc rId="31890" sId="5">
    <oc r="D182">
      <v>9290</v>
    </oc>
    <nc r="D182">
      <v>9405</v>
    </nc>
  </rcc>
  <rcc rId="31891" sId="5">
    <oc r="D183">
      <v>31755</v>
    </oc>
    <nc r="D183">
      <v>31915</v>
    </nc>
  </rcc>
  <rcc rId="31892" sId="5">
    <oc r="D184">
      <v>23840</v>
    </oc>
    <nc r="D184">
      <v>23905</v>
    </nc>
  </rcc>
  <rcc rId="31893" sId="5">
    <oc r="D185">
      <v>10900</v>
    </oc>
    <nc r="D185">
      <v>11050</v>
    </nc>
  </rcc>
  <rcc rId="31894" sId="5">
    <oc r="D186">
      <v>19280</v>
    </oc>
    <nc r="D186">
      <v>19450</v>
    </nc>
  </rcc>
  <rcc rId="31895" sId="5">
    <oc r="D187">
      <v>40600</v>
    </oc>
    <nc r="D187">
      <v>40665</v>
    </nc>
  </rcc>
  <rcc rId="31896" sId="5">
    <oc r="D188">
      <v>13495</v>
    </oc>
    <nc r="D188">
      <v>13610</v>
    </nc>
  </rcc>
  <rcc rId="31897" sId="5">
    <oc r="D189">
      <v>123900</v>
    </oc>
    <nc r="D189">
      <v>124150</v>
    </nc>
  </rcc>
  <rcc rId="31898" sId="5">
    <oc r="D190">
      <v>7690</v>
    </oc>
    <nc r="D190">
      <v>7975</v>
    </nc>
  </rcc>
  <rcc rId="31899" sId="5">
    <oc r="D191">
      <v>26525</v>
    </oc>
    <nc r="D191">
      <v>26835</v>
    </nc>
  </rcc>
  <rcc rId="31900" sId="5">
    <oc r="D192">
      <v>33751</v>
    </oc>
    <nc r="D192">
      <v>34000</v>
    </nc>
  </rcc>
  <rcc rId="31901" sId="5">
    <oc r="D193">
      <v>27500</v>
    </oc>
    <nc r="D193">
      <v>27950</v>
    </nc>
  </rcc>
  <rcc rId="31902" sId="5">
    <oc r="D195">
      <v>10270</v>
    </oc>
    <nc r="D195">
      <v>10335</v>
    </nc>
  </rcc>
  <rcc rId="31903" sId="5">
    <oc r="D196">
      <v>23370</v>
    </oc>
    <nc r="D196">
      <v>23500</v>
    </nc>
  </rcc>
  <rcc rId="31904" sId="5">
    <oc r="D197">
      <v>9575</v>
    </oc>
    <nc r="D197">
      <v>9610</v>
    </nc>
  </rcc>
  <rcc rId="31905" sId="5">
    <oc r="D198">
      <v>18020</v>
    </oc>
    <nc r="D198">
      <v>18175</v>
    </nc>
  </rcc>
  <rcc rId="31906" sId="5">
    <oc r="D199">
      <v>16395</v>
    </oc>
    <nc r="D199">
      <v>16425</v>
    </nc>
  </rcc>
  <rcc rId="31907" sId="5">
    <oc r="D201">
      <v>16140</v>
    </oc>
    <nc r="D201">
      <v>16330</v>
    </nc>
  </rcc>
  <rcc rId="31908" sId="5">
    <oc r="E6">
      <v>14015</v>
    </oc>
    <nc r="E6"/>
  </rcc>
  <rcc rId="31909" sId="5">
    <oc r="E7">
      <v>5685</v>
    </oc>
    <nc r="E7"/>
  </rcc>
  <rcc rId="31910" sId="5">
    <oc r="E8">
      <v>15830</v>
    </oc>
    <nc r="E8"/>
  </rcc>
  <rcc rId="31911" sId="5">
    <oc r="E9">
      <v>10925</v>
    </oc>
    <nc r="E9"/>
  </rcc>
  <rcc rId="31912" sId="5">
    <oc r="E10">
      <v>20565</v>
    </oc>
    <nc r="E10"/>
  </rcc>
  <rcc rId="31913" sId="5">
    <oc r="E11">
      <v>45665</v>
    </oc>
    <nc r="E11"/>
  </rcc>
  <rcc rId="31914" sId="5">
    <oc r="E12">
      <v>20740</v>
    </oc>
    <nc r="E12"/>
  </rcc>
  <rcc rId="31915" sId="5">
    <oc r="E13">
      <v>13855</v>
    </oc>
    <nc r="E13"/>
  </rcc>
  <rcc rId="31916" sId="5">
    <oc r="E15">
      <v>20265</v>
    </oc>
    <nc r="E15"/>
  </rcc>
  <rcc rId="31917" sId="5">
    <oc r="E16">
      <v>7045</v>
    </oc>
    <nc r="E16"/>
  </rcc>
  <rcc rId="31918" sId="5">
    <oc r="E17">
      <v>32935</v>
    </oc>
    <nc r="E17"/>
  </rcc>
  <rcc rId="31919" sId="5">
    <oc r="E18">
      <v>18790</v>
    </oc>
    <nc r="E18"/>
  </rcc>
  <rcc rId="31920" sId="5">
    <oc r="E19">
      <v>13790</v>
    </oc>
    <nc r="E19"/>
  </rcc>
  <rcc rId="31921" sId="5">
    <oc r="E20">
      <v>53565</v>
    </oc>
    <nc r="E20"/>
  </rcc>
  <rcc rId="31922" sId="5">
    <oc r="E21">
      <v>70515</v>
    </oc>
    <nc r="E21"/>
  </rcc>
  <rcc rId="31923" sId="5">
    <oc r="E22">
      <v>54315</v>
    </oc>
    <nc r="E22"/>
  </rcc>
  <rcc rId="31924" sId="5">
    <oc r="E23">
      <v>11640</v>
    </oc>
    <nc r="E23"/>
  </rcc>
  <rcc rId="31925" sId="5">
    <oc r="E24">
      <v>8035</v>
    </oc>
    <nc r="E24"/>
  </rcc>
  <rcc rId="31926" sId="5">
    <oc r="E25">
      <v>14560</v>
    </oc>
    <nc r="E25"/>
  </rcc>
  <rcc rId="31927" sId="5">
    <oc r="E26">
      <v>9140</v>
    </oc>
    <nc r="E26"/>
  </rcc>
  <rcc rId="31928" sId="5">
    <oc r="E27">
      <v>4405</v>
    </oc>
    <nc r="E27"/>
  </rcc>
  <rcc rId="31929" sId="5">
    <oc r="E28">
      <v>6742</v>
    </oc>
    <nc r="E28"/>
  </rcc>
  <rcc rId="31930" sId="5">
    <oc r="E29">
      <v>22385</v>
    </oc>
    <nc r="E29"/>
  </rcc>
  <rcc rId="31931" sId="5">
    <oc r="E30">
      <v>62065</v>
    </oc>
    <nc r="E30"/>
  </rcc>
  <rcc rId="31932" sId="5">
    <oc r="E31">
      <v>20250</v>
    </oc>
    <nc r="E31"/>
  </rcc>
  <rcc rId="31933" sId="5">
    <oc r="E32">
      <v>19150</v>
    </oc>
    <nc r="E32"/>
  </rcc>
  <rcc rId="31934" sId="5">
    <oc r="E33">
      <v>55500</v>
    </oc>
    <nc r="E33"/>
  </rcc>
  <rcc rId="31935" sId="5">
    <oc r="E34">
      <v>13830</v>
    </oc>
    <nc r="E34"/>
  </rcc>
  <rcc rId="31936" sId="5">
    <oc r="E35">
      <v>10885</v>
    </oc>
    <nc r="E35"/>
  </rcc>
  <rcc rId="31937" sId="5">
    <oc r="E36">
      <v>69995</v>
    </oc>
    <nc r="E36"/>
  </rcc>
  <rcc rId="31938" sId="5">
    <oc r="E37">
      <v>27325</v>
    </oc>
    <nc r="E37"/>
  </rcc>
  <rcc rId="31939" sId="5">
    <oc r="E38">
      <v>92270</v>
    </oc>
    <nc r="E38"/>
  </rcc>
  <rcc rId="31940" sId="5">
    <oc r="E39">
      <v>12520</v>
    </oc>
    <nc r="E39"/>
  </rcc>
  <rcc rId="31941" sId="5">
    <oc r="E40">
      <v>64970</v>
    </oc>
    <nc r="E40"/>
  </rcc>
  <rcc rId="31942" sId="5">
    <oc r="E41">
      <v>19465</v>
    </oc>
    <nc r="E41"/>
  </rcc>
  <rcc rId="31943" sId="5">
    <oc r="E42">
      <v>108335</v>
    </oc>
    <nc r="E42"/>
  </rcc>
  <rcc rId="31944" sId="5">
    <oc r="E43">
      <v>14290</v>
    </oc>
    <nc r="E43"/>
  </rcc>
  <rcc rId="31945" sId="5">
    <oc r="E44">
      <v>23630</v>
    </oc>
    <nc r="E44"/>
  </rcc>
  <rcc rId="31946" sId="5">
    <oc r="E45">
      <v>20340</v>
    </oc>
    <nc r="E45"/>
  </rcc>
  <rcc rId="31947" sId="5">
    <oc r="E46">
      <v>460</v>
    </oc>
    <nc r="E46"/>
  </rcc>
  <rcc rId="31948" sId="5">
    <oc r="E47">
      <v>10960</v>
    </oc>
    <nc r="E47"/>
  </rcc>
  <rcc rId="31949" sId="5">
    <oc r="E48">
      <v>25535</v>
    </oc>
    <nc r="E48"/>
  </rcc>
  <rcc rId="31950" sId="5">
    <oc r="E49">
      <v>34990</v>
    </oc>
    <nc r="E49"/>
  </rcc>
  <rcc rId="31951" sId="5">
    <oc r="E50">
      <v>19335</v>
    </oc>
    <nc r="E50"/>
  </rcc>
  <rcc rId="31952" sId="5">
    <oc r="E51">
      <v>2515</v>
    </oc>
    <nc r="E51"/>
  </rcc>
  <rcc rId="31953" sId="5">
    <oc r="E52">
      <v>22620</v>
    </oc>
    <nc r="E52"/>
  </rcc>
  <rcc rId="31954" sId="5">
    <oc r="E53">
      <v>36685</v>
    </oc>
    <nc r="E53"/>
  </rcc>
  <rcc rId="31955" sId="5">
    <oc r="E54">
      <v>42535</v>
    </oc>
    <nc r="E54"/>
  </rcc>
  <rcc rId="31956" sId="5">
    <oc r="E55">
      <v>8585</v>
    </oc>
    <nc r="E55"/>
  </rcc>
  <rcc rId="31957" sId="5">
    <oc r="E56">
      <v>264820</v>
    </oc>
    <nc r="E56"/>
  </rcc>
  <rcc rId="31958" sId="5">
    <oc r="E57">
      <v>32115</v>
    </oc>
    <nc r="E57"/>
  </rcc>
  <rcc rId="31959" sId="5">
    <oc r="E58">
      <v>8470</v>
    </oc>
    <nc r="E58"/>
  </rcc>
  <rcc rId="31960" sId="5">
    <oc r="E59">
      <v>67035</v>
    </oc>
    <nc r="E59"/>
  </rcc>
  <rcc rId="31961" sId="5">
    <oc r="E61">
      <v>3660</v>
    </oc>
    <nc r="E61"/>
  </rcc>
  <rcc rId="31962" sId="5">
    <oc r="E62">
      <v>8780</v>
    </oc>
    <nc r="E62"/>
  </rcc>
  <rcc rId="31963" sId="5">
    <oc r="E63">
      <v>1585</v>
    </oc>
    <nc r="E63"/>
  </rcc>
  <rcc rId="31964" sId="5">
    <oc r="E64">
      <v>19720</v>
    </oc>
    <nc r="E64"/>
  </rcc>
  <rcc rId="31965" sId="5">
    <oc r="E65">
      <v>7070</v>
    </oc>
    <nc r="E65"/>
  </rcc>
  <rcc rId="31966" sId="5">
    <oc r="E66">
      <v>23670</v>
    </oc>
    <nc r="E66"/>
  </rcc>
  <rcc rId="31967" sId="5">
    <oc r="E67">
      <v>28920</v>
    </oc>
    <nc r="E67"/>
  </rcc>
  <rcc rId="31968" sId="5">
    <oc r="E68">
      <v>5920</v>
    </oc>
    <nc r="E68"/>
  </rcc>
  <rcc rId="31969" sId="5">
    <oc r="E70">
      <v>20615</v>
    </oc>
    <nc r="E70"/>
  </rcc>
  <rcc rId="31970" sId="5">
    <oc r="E71">
      <v>36530</v>
    </oc>
    <nc r="E71"/>
  </rcc>
  <rcc rId="31971" sId="5">
    <oc r="E72">
      <v>33270</v>
    </oc>
    <nc r="E72"/>
  </rcc>
  <rcc rId="31972" sId="5">
    <oc r="E73">
      <v>3940</v>
    </oc>
    <nc r="E73"/>
  </rcc>
  <rcc rId="31973" sId="5">
    <oc r="E74">
      <v>7600</v>
    </oc>
    <nc r="E74"/>
  </rcc>
  <rcc rId="31974" sId="5">
    <oc r="E75">
      <v>5780</v>
    </oc>
    <nc r="E75"/>
  </rcc>
  <rcc rId="31975" sId="5">
    <oc r="E76">
      <v>58805</v>
    </oc>
    <nc r="E76"/>
  </rcc>
  <rcc rId="31976" sId="5">
    <oc r="E77">
      <v>12390</v>
    </oc>
    <nc r="E77"/>
  </rcc>
  <rcc rId="31977" sId="5">
    <oc r="E78">
      <v>12380</v>
    </oc>
    <nc r="E78"/>
  </rcc>
  <rcc rId="31978" sId="5">
    <oc r="E79">
      <v>9255</v>
    </oc>
    <nc r="E79"/>
  </rcc>
  <rcc rId="31979" sId="5">
    <oc r="E80">
      <v>7705</v>
    </oc>
    <nc r="E80"/>
  </rcc>
  <rcc rId="31980" sId="5">
    <oc r="E81">
      <v>10680</v>
    </oc>
    <nc r="E81"/>
  </rcc>
  <rcc rId="31981" sId="5">
    <oc r="E82">
      <v>2250</v>
    </oc>
    <nc r="E82"/>
  </rcc>
  <rcc rId="31982" sId="5">
    <oc r="E83">
      <v>15835</v>
    </oc>
    <nc r="E83"/>
  </rcc>
  <rcc rId="31983" sId="5">
    <oc r="E84">
      <v>140</v>
    </oc>
    <nc r="E84"/>
  </rcc>
  <rcc rId="31984" sId="5">
    <oc r="E85">
      <v>25735</v>
    </oc>
    <nc r="E85"/>
  </rcc>
  <rcc rId="31985" sId="5">
    <oc r="E86">
      <v>27370</v>
    </oc>
    <nc r="E86"/>
  </rcc>
  <rcc rId="31986" sId="5">
    <oc r="E87">
      <v>8845</v>
    </oc>
    <nc r="E87"/>
  </rcc>
  <rcc rId="31987" sId="5">
    <oc r="E88">
      <v>3070</v>
    </oc>
    <nc r="E88"/>
  </rcc>
  <rcc rId="31988" sId="5">
    <oc r="E89">
      <v>39140</v>
    </oc>
    <nc r="E89"/>
  </rcc>
  <rcc rId="31989" sId="5">
    <oc r="E90">
      <v>27480</v>
    </oc>
    <nc r="E90"/>
  </rcc>
  <rcc rId="31990" sId="5">
    <oc r="E91">
      <v>68185</v>
    </oc>
    <nc r="E91"/>
  </rcc>
  <rcc rId="31991" sId="5">
    <oc r="E92">
      <v>40590</v>
    </oc>
    <nc r="E92"/>
  </rcc>
  <rcc rId="31992" sId="5">
    <oc r="E94">
      <v>2245</v>
    </oc>
    <nc r="E94"/>
  </rcc>
  <rcc rId="31993" sId="5">
    <oc r="E95">
      <v>21015</v>
    </oc>
    <nc r="E95"/>
  </rcc>
  <rcc rId="31994" sId="5">
    <oc r="E96">
      <v>9095</v>
    </oc>
    <nc r="E96"/>
  </rcc>
  <rcc rId="31995" sId="5">
    <oc r="E97">
      <v>34795</v>
    </oc>
    <nc r="E97"/>
  </rcc>
  <rcc rId="31996" sId="5">
    <oc r="E98">
      <v>8625</v>
    </oc>
    <nc r="E98"/>
  </rcc>
  <rcc rId="31997" sId="5">
    <oc r="E99">
      <v>46145</v>
    </oc>
    <nc r="E99"/>
  </rcc>
  <rcc rId="31998" sId="5">
    <oc r="E100">
      <v>31355</v>
    </oc>
    <nc r="E100"/>
  </rcc>
  <rcc rId="31999" sId="5">
    <oc r="E101">
      <v>32005</v>
    </oc>
    <nc r="E101"/>
  </rcc>
  <rcc rId="32000" sId="5">
    <oc r="E102">
      <v>17940</v>
    </oc>
    <nc r="E102"/>
  </rcc>
  <rcc rId="32001" sId="5">
    <oc r="E103">
      <v>15025</v>
    </oc>
    <nc r="E103"/>
  </rcc>
  <rcc rId="32002" sId="5">
    <oc r="E104">
      <v>24065</v>
    </oc>
    <nc r="E104"/>
  </rcc>
  <rcc rId="32003" sId="5">
    <oc r="E105">
      <v>4530</v>
    </oc>
    <nc r="E105"/>
  </rcc>
  <rcc rId="32004" sId="5">
    <oc r="E106">
      <v>9620</v>
    </oc>
    <nc r="E106"/>
  </rcc>
  <rcc rId="32005" sId="5">
    <oc r="E107">
      <v>5480</v>
    </oc>
    <nc r="E107"/>
  </rcc>
  <rcc rId="32006" sId="5">
    <oc r="E108">
      <v>98485</v>
    </oc>
    <nc r="E108"/>
  </rcc>
  <rcc rId="32007" sId="5">
    <oc r="E109">
      <v>35230</v>
    </oc>
    <nc r="E109"/>
  </rcc>
  <rcc rId="32008" sId="5">
    <oc r="E110">
      <v>15505</v>
    </oc>
    <nc r="E110"/>
  </rcc>
  <rcc rId="32009" sId="5">
    <oc r="E111">
      <v>27820</v>
    </oc>
    <nc r="E111"/>
  </rcc>
  <rcc rId="32010" sId="5">
    <oc r="E112">
      <v>5760</v>
    </oc>
    <nc r="E112"/>
  </rcc>
  <rcc rId="32011" sId="5">
    <oc r="E113">
      <v>19980</v>
    </oc>
    <nc r="E113"/>
  </rcc>
  <rcc rId="32012" sId="5">
    <oc r="E114">
      <v>12335</v>
    </oc>
    <nc r="E114"/>
  </rcc>
  <rcc rId="32013" sId="5">
    <oc r="E115">
      <v>47680</v>
    </oc>
    <nc r="E115"/>
  </rcc>
  <rcc rId="32014" sId="5">
    <oc r="E116">
      <v>36660</v>
    </oc>
    <nc r="E116"/>
  </rcc>
  <rcc rId="32015" sId="5">
    <oc r="E117">
      <v>97080</v>
    </oc>
    <nc r="E117"/>
  </rcc>
  <rcc rId="32016" sId="5">
    <oc r="E118">
      <v>41215</v>
    </oc>
    <nc r="E118"/>
  </rcc>
  <rcc rId="32017" sId="5">
    <oc r="E119">
      <v>2795</v>
    </oc>
    <nc r="E119"/>
  </rcc>
  <rcc rId="32018" sId="5">
    <oc r="E120">
      <v>87615</v>
    </oc>
    <nc r="E120"/>
  </rcc>
  <rcc rId="32019" sId="5">
    <oc r="E121">
      <v>84310</v>
    </oc>
    <nc r="E121"/>
  </rcc>
  <rcc rId="32020" sId="5">
    <oc r="E122">
      <v>15970</v>
    </oc>
    <nc r="E122"/>
  </rcc>
  <rcc rId="32021" sId="5">
    <oc r="E123">
      <v>5365</v>
    </oc>
    <nc r="E123"/>
  </rcc>
  <rcc rId="32022" sId="5">
    <oc r="E124">
      <v>8965</v>
    </oc>
    <nc r="E124"/>
  </rcc>
  <rcc rId="32023" sId="5">
    <oc r="E125">
      <v>10395</v>
    </oc>
    <nc r="E125"/>
  </rcc>
  <rcc rId="32024" sId="5">
    <oc r="E126">
      <v>32090</v>
    </oc>
    <nc r="E126"/>
  </rcc>
  <rcc rId="32025" sId="5">
    <oc r="E127">
      <v>62575</v>
    </oc>
    <nc r="E127"/>
  </rcc>
  <rcc rId="32026" sId="5">
    <oc r="E128">
      <v>10435</v>
    </oc>
    <nc r="E128"/>
  </rcc>
  <rcc rId="32027" sId="5">
    <oc r="E129">
      <v>16220</v>
    </oc>
    <nc r="E129"/>
  </rcc>
  <rcc rId="32028" sId="5">
    <oc r="E130">
      <v>12535</v>
    </oc>
    <nc r="E130"/>
  </rcc>
  <rcc rId="32029" sId="5">
    <oc r="E131">
      <v>8685</v>
    </oc>
    <nc r="E131"/>
  </rcc>
  <rcc rId="32030" sId="5">
    <oc r="E132">
      <v>9895</v>
    </oc>
    <nc r="E132"/>
  </rcc>
  <rcc rId="32031" sId="5">
    <oc r="E133">
      <v>19385</v>
    </oc>
    <nc r="E133"/>
  </rcc>
  <rcc rId="32032" sId="5">
    <oc r="E134">
      <v>18670</v>
    </oc>
    <nc r="E134"/>
  </rcc>
  <rcc rId="32033" sId="5">
    <oc r="E135">
      <v>31550</v>
    </oc>
    <nc r="E135"/>
  </rcc>
  <rcc rId="32034" sId="5">
    <oc r="E136">
      <v>59505</v>
    </oc>
    <nc r="E136"/>
  </rcc>
  <rcc rId="32035" sId="5">
    <oc r="E137">
      <v>29670</v>
    </oc>
    <nc r="E137"/>
  </rcc>
  <rcc rId="32036" sId="5">
    <oc r="E138">
      <v>29530</v>
    </oc>
    <nc r="E138"/>
  </rcc>
  <rcc rId="32037" sId="5">
    <oc r="E139">
      <v>41095</v>
    </oc>
    <nc r="E139"/>
  </rcc>
  <rcc rId="32038" sId="5">
    <oc r="E140">
      <v>19515</v>
    </oc>
    <nc r="E140"/>
  </rcc>
  <rcc rId="32039" sId="5">
    <oc r="E141">
      <v>9620</v>
    </oc>
    <nc r="E141"/>
  </rcc>
  <rcc rId="32040" sId="5">
    <oc r="E142">
      <v>28025</v>
    </oc>
    <nc r="E142"/>
  </rcc>
  <rcc rId="32041" sId="5">
    <oc r="E143">
      <v>41975</v>
    </oc>
    <nc r="E143"/>
  </rcc>
  <rcc rId="32042" sId="5">
    <oc r="E144">
      <v>58830</v>
    </oc>
    <nc r="E144"/>
  </rcc>
  <rcc rId="32043" sId="5">
    <oc r="E145">
      <v>11185</v>
    </oc>
    <nc r="E145"/>
  </rcc>
  <rcc rId="32044" sId="5">
    <oc r="E146">
      <v>13225</v>
    </oc>
    <nc r="E146"/>
  </rcc>
  <rcc rId="32045" sId="5">
    <oc r="E147">
      <v>30855</v>
    </oc>
    <nc r="E147"/>
  </rcc>
  <rcc rId="32046" sId="5">
    <oc r="E148">
      <v>13800</v>
    </oc>
    <nc r="E148"/>
  </rcc>
  <rcc rId="32047" sId="5">
    <oc r="E149">
      <v>40665</v>
    </oc>
    <nc r="E149"/>
  </rcc>
  <rcc rId="32048" sId="5">
    <oc r="E150">
      <v>39375</v>
    </oc>
    <nc r="E150"/>
  </rcc>
  <rcc rId="32049" sId="5">
    <oc r="E151">
      <v>45435</v>
    </oc>
    <nc r="E151"/>
  </rcc>
  <rcc rId="32050" sId="5">
    <oc r="E152">
      <v>23775</v>
    </oc>
    <nc r="E152"/>
  </rcc>
  <rcc rId="32051" sId="5">
    <oc r="E153">
      <v>1405</v>
    </oc>
    <nc r="E153"/>
  </rcc>
  <rcc rId="32052" sId="5">
    <oc r="E154">
      <v>29400</v>
    </oc>
    <nc r="E154"/>
  </rcc>
  <rcc rId="32053" sId="5">
    <oc r="E155">
      <v>78265</v>
    </oc>
    <nc r="E155"/>
  </rcc>
  <rcc rId="32054" sId="5">
    <oc r="E156">
      <v>25750</v>
    </oc>
    <nc r="E156"/>
  </rcc>
  <rcc rId="32055" sId="5">
    <oc r="E157">
      <v>37210</v>
    </oc>
    <nc r="E157"/>
  </rcc>
  <rcc rId="32056" sId="5">
    <oc r="E158">
      <v>5325</v>
    </oc>
    <nc r="E158"/>
  </rcc>
  <rcc rId="32057" sId="5">
    <oc r="E159">
      <v>8055</v>
    </oc>
    <nc r="E159"/>
  </rcc>
  <rcc rId="32058" sId="5">
    <oc r="E160">
      <v>14850</v>
    </oc>
    <nc r="E160"/>
  </rcc>
  <rcc rId="32059" sId="5">
    <oc r="E161">
      <v>92295</v>
    </oc>
    <nc r="E161"/>
  </rcc>
  <rcc rId="32060" sId="5">
    <oc r="E162">
      <v>75105</v>
    </oc>
    <nc r="E162"/>
  </rcc>
  <rcc rId="32061" sId="5">
    <oc r="E163">
      <v>20850</v>
    </oc>
    <nc r="E163"/>
  </rcc>
  <rcc rId="32062" sId="5">
    <oc r="E164">
      <v>46580</v>
    </oc>
    <nc r="E164"/>
  </rcc>
  <rcc rId="32063" sId="5">
    <oc r="E166">
      <v>23945</v>
    </oc>
    <nc r="E166"/>
  </rcc>
  <rcc rId="32064" sId="5">
    <oc r="E167">
      <v>1465</v>
    </oc>
    <nc r="E167"/>
  </rcc>
  <rcc rId="32065" sId="5">
    <oc r="E168">
      <v>13655</v>
    </oc>
    <nc r="E168"/>
  </rcc>
  <rcc rId="32066" sId="5">
    <oc r="E169">
      <v>13175</v>
    </oc>
    <nc r="E169"/>
  </rcc>
  <rcc rId="32067" sId="5">
    <oc r="E170">
      <v>11200</v>
    </oc>
    <nc r="E170"/>
  </rcc>
  <rcc rId="32068" sId="5">
    <oc r="E171">
      <v>71450</v>
    </oc>
    <nc r="E171"/>
  </rcc>
  <rcc rId="32069" sId="5">
    <oc r="E172">
      <v>40550</v>
    </oc>
    <nc r="E172"/>
  </rcc>
  <rcc rId="32070" sId="5">
    <oc r="E173">
      <v>20070</v>
    </oc>
    <nc r="E173"/>
  </rcc>
  <rcc rId="32071" sId="5">
    <oc r="E174">
      <v>10650</v>
    </oc>
    <nc r="E174"/>
  </rcc>
  <rcc rId="32072" sId="5">
    <oc r="E175">
      <v>53665</v>
    </oc>
    <nc r="E175"/>
  </rcc>
  <rcc rId="32073" sId="5">
    <oc r="E176">
      <v>45515</v>
    </oc>
    <nc r="E176"/>
  </rcc>
  <rcc rId="32074" sId="5">
    <oc r="E177">
      <v>34510</v>
    </oc>
    <nc r="E177"/>
  </rcc>
  <rcc rId="32075" sId="5">
    <oc r="E179">
      <v>50345</v>
    </oc>
    <nc r="E179"/>
  </rcc>
  <rcc rId="32076" sId="5">
    <oc r="E180">
      <v>39485</v>
    </oc>
    <nc r="E180"/>
  </rcc>
  <rcc rId="32077" sId="5">
    <oc r="E181">
      <v>10625</v>
    </oc>
    <nc r="E181"/>
  </rcc>
  <rcc rId="32078" sId="5">
    <oc r="E182">
      <v>9405</v>
    </oc>
    <nc r="E182"/>
  </rcc>
  <rcc rId="32079" sId="5">
    <oc r="E183">
      <v>31915</v>
    </oc>
    <nc r="E183"/>
  </rcc>
  <rcc rId="32080" sId="5">
    <oc r="E184">
      <v>23905</v>
    </oc>
    <nc r="E184"/>
  </rcc>
  <rcc rId="32081" sId="5">
    <oc r="E185">
      <v>11050</v>
    </oc>
    <nc r="E185"/>
  </rcc>
  <rcc rId="32082" sId="5">
    <oc r="E186">
      <v>19450</v>
    </oc>
    <nc r="E186"/>
  </rcc>
  <rcc rId="32083" sId="5">
    <oc r="E187">
      <v>40665</v>
    </oc>
    <nc r="E187"/>
  </rcc>
  <rcc rId="32084" sId="5">
    <oc r="E188">
      <v>13610</v>
    </oc>
    <nc r="E188"/>
  </rcc>
  <rcc rId="32085" sId="5">
    <oc r="E189">
      <v>124150</v>
    </oc>
    <nc r="E189"/>
  </rcc>
  <rcc rId="32086" sId="5">
    <oc r="E190">
      <v>7975</v>
    </oc>
    <nc r="E190"/>
  </rcc>
  <rcc rId="32087" sId="5">
    <oc r="E191">
      <v>26835</v>
    </oc>
    <nc r="E191"/>
  </rcc>
  <rcc rId="32088" sId="5">
    <oc r="E192">
      <v>34000</v>
    </oc>
    <nc r="E192"/>
  </rcc>
  <rcc rId="32089" sId="5">
    <oc r="E193">
      <v>27950</v>
    </oc>
    <nc r="E193"/>
  </rcc>
  <rcc rId="32090" sId="5">
    <oc r="E194">
      <v>10225</v>
    </oc>
    <nc r="E194"/>
  </rcc>
  <rcc rId="32091" sId="5">
    <oc r="E195">
      <v>10335</v>
    </oc>
    <nc r="E195"/>
  </rcc>
  <rcc rId="32092" sId="5">
    <oc r="E196">
      <v>23500</v>
    </oc>
    <nc r="E196"/>
  </rcc>
  <rcc rId="32093" sId="5">
    <oc r="E197">
      <v>9610</v>
    </oc>
    <nc r="E197"/>
  </rcc>
  <rcc rId="32094" sId="5">
    <oc r="E198">
      <v>18175</v>
    </oc>
    <nc r="E198"/>
  </rcc>
  <rcc rId="32095" sId="5">
    <oc r="E199">
      <v>16425</v>
    </oc>
    <nc r="E199"/>
  </rcc>
  <rcc rId="32096" sId="5">
    <oc r="E200">
      <v>23010</v>
    </oc>
    <nc r="E200"/>
  </rcc>
  <rcc rId="32097" sId="5">
    <oc r="E201">
      <v>16330</v>
    </oc>
    <nc r="E201"/>
  </rcc>
  <rcc rId="32098" sId="4">
    <oc r="E2" t="inlineStr">
      <is>
        <t>Июль</t>
      </is>
    </oc>
    <nc r="E2" t="inlineStr">
      <is>
        <t>Август</t>
      </is>
    </nc>
  </rcc>
  <rfmt sheetId="4" sqref="E2:F2" start="0" length="2147483647">
    <dxf>
      <font>
        <u val="none"/>
      </font>
    </dxf>
  </rfmt>
  <rcc rId="32099" sId="4">
    <oc r="D7">
      <v>8195</v>
    </oc>
    <nc r="D7">
      <v>8235</v>
    </nc>
  </rcc>
  <rcc rId="32100" sId="4">
    <oc r="D8">
      <v>51855</v>
    </oc>
    <nc r="D8">
      <v>52135</v>
    </nc>
  </rcc>
  <rcc rId="32101" sId="4">
    <oc r="D9">
      <v>5150</v>
    </oc>
    <nc r="D9">
      <v>5370</v>
    </nc>
  </rcc>
  <rcc rId="32102" sId="4">
    <oc r="D10">
      <v>22565</v>
    </oc>
    <nc r="D10">
      <v>22785</v>
    </nc>
  </rcc>
  <rcc rId="32103" sId="4">
    <oc r="D11">
      <v>13630</v>
    </oc>
    <nc r="D11">
      <v>13665</v>
    </nc>
  </rcc>
  <rcc rId="32104" sId="4">
    <oc r="D12">
      <v>45915</v>
    </oc>
    <nc r="D12">
      <v>46075</v>
    </nc>
  </rcc>
  <rcc rId="32105" sId="4">
    <oc r="D13">
      <v>17395</v>
    </oc>
    <nc r="D13">
      <v>17435</v>
    </nc>
  </rcc>
  <rcc rId="32106" sId="4">
    <oc r="D14">
      <v>9485</v>
    </oc>
    <nc r="D14">
      <v>9520</v>
    </nc>
  </rcc>
  <rcc rId="32107" sId="4">
    <oc r="D15">
      <v>27285</v>
    </oc>
    <nc r="D15">
      <v>27445</v>
    </nc>
  </rcc>
  <rcc rId="32108" sId="4">
    <oc r="D16">
      <v>27065</v>
    </oc>
    <nc r="D16">
      <v>27635</v>
    </nc>
  </rcc>
  <rcc rId="32109" sId="4">
    <oc r="D17">
      <v>30250</v>
    </oc>
    <nc r="D17">
      <v>30490</v>
    </nc>
  </rcc>
  <rcc rId="32110" sId="4">
    <oc r="D18">
      <v>32665</v>
    </oc>
    <nc r="D18">
      <v>33015</v>
    </nc>
  </rcc>
  <rcc rId="32111" sId="4">
    <oc r="D19">
      <v>53315</v>
    </oc>
    <nc r="D19">
      <v>53515</v>
    </nc>
  </rcc>
  <rcc rId="32112" sId="4">
    <oc r="D20">
      <v>4215</v>
    </oc>
    <nc r="D20">
      <v>4270</v>
    </nc>
  </rcc>
  <rcc rId="32113" sId="4">
    <oc r="D21">
      <v>8710</v>
    </oc>
    <nc r="D21">
      <v>8800</v>
    </nc>
  </rcc>
  <rcc rId="32114" sId="4">
    <oc r="D22">
      <v>21985</v>
    </oc>
    <nc r="D22">
      <v>22195</v>
    </nc>
  </rcc>
  <rcc rId="32115" sId="4">
    <oc r="D23">
      <v>49110</v>
    </oc>
    <nc r="D23">
      <v>49140</v>
    </nc>
  </rcc>
  <rcc rId="32116" sId="4">
    <oc r="D24">
      <v>29765</v>
    </oc>
    <nc r="D24">
      <v>30045</v>
    </nc>
  </rcc>
  <rcc rId="32117" sId="4">
    <oc r="D25">
      <v>34105</v>
    </oc>
    <nc r="D25">
      <v>34320</v>
    </nc>
  </rcc>
  <rcc rId="32118" sId="4">
    <oc r="D26">
      <v>16890</v>
    </oc>
    <nc r="D26">
      <v>16930</v>
    </nc>
  </rcc>
  <rcc rId="32119" sId="4">
    <oc r="D27">
      <v>15030</v>
    </oc>
    <nc r="D27">
      <v>15160</v>
    </nc>
  </rcc>
  <rcc rId="32120" sId="4">
    <oc r="D28">
      <v>57775</v>
    </oc>
    <nc r="D28">
      <v>57895</v>
    </nc>
  </rcc>
  <rcc rId="32121" sId="4">
    <oc r="D29">
      <v>34140</v>
    </oc>
    <nc r="D29">
      <v>34270</v>
    </nc>
  </rcc>
  <rcc rId="32122" sId="4">
    <oc r="D31">
      <v>21585</v>
    </oc>
    <nc r="D31">
      <v>21785</v>
    </nc>
  </rcc>
  <rcc rId="32123" sId="4">
    <oc r="D32">
      <v>29335</v>
    </oc>
    <nc r="D32">
      <v>29580</v>
    </nc>
  </rcc>
  <rcc rId="32124" sId="4">
    <oc r="D33">
      <v>38270</v>
    </oc>
    <nc r="D33">
      <v>38370</v>
    </nc>
  </rcc>
  <rcc rId="32125" sId="4">
    <oc r="D34">
      <v>18835</v>
    </oc>
    <nc r="D34">
      <v>19095</v>
    </nc>
  </rcc>
  <rcc rId="32126" sId="4">
    <oc r="D35">
      <v>11755</v>
    </oc>
    <nc r="D35">
      <v>11775</v>
    </nc>
  </rcc>
  <rcc rId="32127" sId="4">
    <oc r="D36">
      <v>48110</v>
    </oc>
    <nc r="D36">
      <v>48475</v>
    </nc>
  </rcc>
  <rcc rId="32128" sId="4">
    <oc r="D37">
      <v>38705</v>
    </oc>
    <nc r="D37">
      <v>38810</v>
    </nc>
  </rcc>
  <rcc rId="32129" sId="4">
    <oc r="D38">
      <v>11955</v>
    </oc>
    <nc r="D38">
      <v>12105</v>
    </nc>
  </rcc>
  <rcc rId="32130" sId="4">
    <oc r="D39">
      <v>42435</v>
    </oc>
    <nc r="D39">
      <v>42495</v>
    </nc>
  </rcc>
  <rcc rId="32131" sId="4">
    <oc r="D40">
      <v>37495</v>
    </oc>
    <nc r="D40">
      <v>37630</v>
    </nc>
  </rcc>
  <rcc rId="32132" sId="4">
    <oc r="D42">
      <v>99885</v>
    </oc>
    <nc r="D42">
      <v>100325</v>
    </nc>
  </rcc>
  <rcc rId="32133" sId="4">
    <oc r="D43">
      <v>9190</v>
    </oc>
    <nc r="D43">
      <v>9460</v>
    </nc>
  </rcc>
  <rcc rId="32134" sId="4">
    <oc r="D44">
      <v>1970</v>
    </oc>
    <nc r="D44">
      <v>2115</v>
    </nc>
  </rcc>
  <rcc rId="32135" sId="4">
    <oc r="D45">
      <v>87405</v>
    </oc>
    <nc r="D45">
      <v>87620</v>
    </nc>
  </rcc>
  <rcc rId="32136" sId="4">
    <oc r="D46">
      <v>8750</v>
    </oc>
    <nc r="D46">
      <v>8890</v>
    </nc>
  </rcc>
  <rcc rId="32137" sId="4">
    <oc r="D47">
      <v>11255</v>
    </oc>
    <nc r="D47">
      <v>11360</v>
    </nc>
  </rcc>
  <rcc rId="32138" sId="4">
    <oc r="D48">
      <v>54775</v>
    </oc>
    <nc r="D48">
      <v>54785</v>
    </nc>
  </rcc>
  <rcc rId="32139" sId="4">
    <oc r="D49">
      <v>14540</v>
    </oc>
    <nc r="D49">
      <v>14650</v>
    </nc>
  </rcc>
  <rcc rId="32140" sId="4">
    <oc r="D50">
      <v>31930</v>
    </oc>
    <nc r="D50">
      <v>32050</v>
    </nc>
  </rcc>
  <rcc rId="32141" sId="4">
    <oc r="D51">
      <v>15495</v>
    </oc>
    <nc r="D51">
      <v>15680</v>
    </nc>
  </rcc>
  <rcc rId="32142" sId="4">
    <oc r="D52">
      <v>9770</v>
    </oc>
    <nc r="D52">
      <v>9815</v>
    </nc>
  </rcc>
  <rcc rId="32143" sId="4">
    <oc r="D53">
      <v>19685</v>
    </oc>
    <nc r="D53">
      <v>19790</v>
    </nc>
  </rcc>
  <rcc rId="32144" sId="4">
    <oc r="D54">
      <v>5945</v>
    </oc>
    <nc r="D54">
      <v>5990</v>
    </nc>
  </rcc>
  <rcc rId="32145" sId="4">
    <oc r="D55">
      <v>53685</v>
    </oc>
    <nc r="D55">
      <v>53945</v>
    </nc>
  </rcc>
  <rcc rId="32146" sId="4">
    <oc r="D56">
      <v>51360</v>
    </oc>
    <nc r="D56">
      <v>51515</v>
    </nc>
  </rcc>
  <rcc rId="32147" sId="4">
    <oc r="D57">
      <v>5660</v>
    </oc>
    <nc r="D57">
      <v>5715</v>
    </nc>
  </rcc>
  <rcc rId="32148" sId="4">
    <oc r="D58">
      <v>28725</v>
    </oc>
    <nc r="D58">
      <v>28815</v>
    </nc>
  </rcc>
  <rcc rId="32149" sId="4">
    <oc r="D59">
      <v>12805</v>
    </oc>
    <nc r="D59">
      <v>12975</v>
    </nc>
  </rcc>
  <rcc rId="32150" sId="4">
    <oc r="E7">
      <v>8235</v>
    </oc>
    <nc r="E7"/>
  </rcc>
  <rcc rId="32151" sId="4">
    <oc r="E8">
      <v>52135</v>
    </oc>
    <nc r="E8"/>
  </rcc>
  <rcc rId="32152" sId="4">
    <oc r="E9">
      <v>5370</v>
    </oc>
    <nc r="E9"/>
  </rcc>
  <rcc rId="32153" sId="4">
    <oc r="E10">
      <v>22785</v>
    </oc>
    <nc r="E10"/>
  </rcc>
  <rcc rId="32154" sId="4">
    <oc r="E11">
      <v>13665</v>
    </oc>
    <nc r="E11"/>
  </rcc>
  <rcc rId="32155" sId="4">
    <oc r="E12">
      <v>46075</v>
    </oc>
    <nc r="E12"/>
  </rcc>
  <rcc rId="32156" sId="4">
    <oc r="E13">
      <v>17435</v>
    </oc>
    <nc r="E13"/>
  </rcc>
  <rcc rId="32157" sId="4">
    <oc r="E14">
      <v>9520</v>
    </oc>
    <nc r="E14"/>
  </rcc>
  <rcc rId="32158" sId="4">
    <oc r="E15">
      <v>27445</v>
    </oc>
    <nc r="E15"/>
  </rcc>
  <rcc rId="32159" sId="4">
    <oc r="E16">
      <v>27635</v>
    </oc>
    <nc r="E16"/>
  </rcc>
  <rcc rId="32160" sId="4">
    <oc r="E17">
      <v>30490</v>
    </oc>
    <nc r="E17"/>
  </rcc>
  <rcc rId="32161" sId="4">
    <oc r="E18">
      <v>33015</v>
    </oc>
    <nc r="E18"/>
  </rcc>
  <rcc rId="32162" sId="4">
    <oc r="E19">
      <v>53515</v>
    </oc>
    <nc r="E19"/>
  </rcc>
  <rcc rId="32163" sId="4">
    <oc r="E20">
      <v>4270</v>
    </oc>
    <nc r="E20"/>
  </rcc>
  <rcc rId="32164" sId="4">
    <oc r="E21">
      <v>8800</v>
    </oc>
    <nc r="E21"/>
  </rcc>
  <rcc rId="32165" sId="4">
    <oc r="E22">
      <v>22195</v>
    </oc>
    <nc r="E22"/>
  </rcc>
  <rcc rId="32166" sId="4">
    <oc r="E23">
      <v>49140</v>
    </oc>
    <nc r="E23"/>
  </rcc>
  <rcc rId="32167" sId="4">
    <oc r="E24">
      <v>30045</v>
    </oc>
    <nc r="E24"/>
  </rcc>
  <rcc rId="32168" sId="4">
    <oc r="E25">
      <v>34320</v>
    </oc>
    <nc r="E25"/>
  </rcc>
  <rcc rId="32169" sId="4">
    <oc r="E26">
      <v>16930</v>
    </oc>
    <nc r="E26"/>
  </rcc>
  <rcc rId="32170" sId="4">
    <oc r="E27">
      <v>15160</v>
    </oc>
    <nc r="E27"/>
  </rcc>
  <rcc rId="32171" sId="4">
    <oc r="E28">
      <v>57895</v>
    </oc>
    <nc r="E28"/>
  </rcc>
  <rcc rId="32172" sId="4">
    <oc r="E29">
      <v>34270</v>
    </oc>
    <nc r="E29"/>
  </rcc>
  <rcc rId="32173" sId="4">
    <oc r="E31">
      <v>21785</v>
    </oc>
    <nc r="E31"/>
  </rcc>
  <rcc rId="32174" sId="4">
    <oc r="E32">
      <v>29580</v>
    </oc>
    <nc r="E32"/>
  </rcc>
  <rcc rId="32175" sId="4">
    <oc r="E33">
      <v>38370</v>
    </oc>
    <nc r="E33"/>
  </rcc>
  <rcc rId="32176" sId="4">
    <oc r="E34">
      <v>19095</v>
    </oc>
    <nc r="E34"/>
  </rcc>
  <rcc rId="32177" sId="4">
    <oc r="E35">
      <v>11775</v>
    </oc>
    <nc r="E35"/>
  </rcc>
  <rcc rId="32178" sId="4">
    <oc r="E36">
      <v>48475</v>
    </oc>
    <nc r="E36"/>
  </rcc>
  <rcc rId="32179" sId="4">
    <oc r="E37">
      <v>38810</v>
    </oc>
    <nc r="E37"/>
  </rcc>
  <rcc rId="32180" sId="4">
    <oc r="E38">
      <v>12105</v>
    </oc>
    <nc r="E38"/>
  </rcc>
  <rcc rId="32181" sId="4">
    <oc r="E39">
      <v>42495</v>
    </oc>
    <nc r="E39"/>
  </rcc>
  <rcc rId="32182" sId="4">
    <oc r="E40">
      <v>37630</v>
    </oc>
    <nc r="E40"/>
  </rcc>
  <rcc rId="32183" sId="4">
    <oc r="E41">
      <v>4300</v>
    </oc>
    <nc r="E41"/>
  </rcc>
  <rcc rId="32184" sId="4">
    <oc r="E42">
      <v>100325</v>
    </oc>
    <nc r="E42"/>
  </rcc>
  <rcc rId="32185" sId="4">
    <oc r="E43">
      <v>9460</v>
    </oc>
    <nc r="E43"/>
  </rcc>
  <rcc rId="32186" sId="4">
    <oc r="E44">
      <v>2115</v>
    </oc>
    <nc r="E44"/>
  </rcc>
  <rcc rId="32187" sId="4">
    <oc r="E45">
      <v>87620</v>
    </oc>
    <nc r="E45"/>
  </rcc>
  <rcc rId="32188" sId="4">
    <oc r="E46">
      <v>8890</v>
    </oc>
    <nc r="E46"/>
  </rcc>
  <rcc rId="32189" sId="4">
    <oc r="E47">
      <v>11360</v>
    </oc>
    <nc r="E47"/>
  </rcc>
  <rcc rId="32190" sId="4">
    <oc r="E48">
      <v>54785</v>
    </oc>
    <nc r="E48"/>
  </rcc>
  <rcc rId="32191" sId="4">
    <oc r="E49">
      <v>14650</v>
    </oc>
    <nc r="E49"/>
  </rcc>
  <rcc rId="32192" sId="4">
    <oc r="E50">
      <v>32050</v>
    </oc>
    <nc r="E50"/>
  </rcc>
  <rcc rId="32193" sId="4">
    <oc r="E51">
      <v>15680</v>
    </oc>
    <nc r="E51"/>
  </rcc>
  <rcc rId="32194" sId="4">
    <oc r="E52">
      <v>9815</v>
    </oc>
    <nc r="E52"/>
  </rcc>
  <rcc rId="32195" sId="4">
    <oc r="E53">
      <v>19790</v>
    </oc>
    <nc r="E53"/>
  </rcc>
  <rcc rId="32196" sId="4">
    <oc r="E54">
      <v>5990</v>
    </oc>
    <nc r="E54"/>
  </rcc>
  <rcc rId="32197" sId="4">
    <oc r="E55">
      <v>53945</v>
    </oc>
    <nc r="E55"/>
  </rcc>
  <rcc rId="32198" sId="4">
    <oc r="E56">
      <v>51515</v>
    </oc>
    <nc r="E56"/>
  </rcc>
  <rcc rId="32199" sId="4">
    <oc r="E57">
      <v>5715</v>
    </oc>
    <nc r="E57"/>
  </rcc>
  <rcc rId="32200" sId="4">
    <oc r="E58">
      <v>28815</v>
    </oc>
    <nc r="E58"/>
  </rcc>
  <rcc rId="32201" sId="4">
    <oc r="E59">
      <v>12975</v>
    </oc>
    <nc r="E59"/>
  </rcc>
  <rcc rId="32202" sId="3">
    <oc r="E2" t="inlineStr">
      <is>
        <t>Июль</t>
      </is>
    </oc>
    <nc r="E2" t="inlineStr">
      <is>
        <t>Август</t>
      </is>
    </nc>
  </rcc>
  <rfmt sheetId="3" sqref="E2:F2" start="0" length="2147483647">
    <dxf>
      <font>
        <u val="none"/>
      </font>
    </dxf>
  </rfmt>
  <rcc rId="32203" sId="3">
    <oc r="D7">
      <v>13250</v>
    </oc>
    <nc r="D7">
      <v>13358</v>
    </nc>
  </rcc>
  <rcc rId="32204" sId="3">
    <oc r="D8">
      <v>700</v>
    </oc>
    <nc r="D8">
      <v>755</v>
    </nc>
  </rcc>
  <rcc rId="32205" sId="3">
    <oc r="D9">
      <v>15045</v>
    </oc>
    <nc r="D9">
      <v>15140</v>
    </nc>
  </rcc>
  <rcc rId="32206" sId="3">
    <oc r="D10">
      <v>13690</v>
    </oc>
    <nc r="D10">
      <v>13820</v>
    </nc>
  </rcc>
  <rcc rId="32207" sId="3">
    <oc r="D11">
      <v>905</v>
    </oc>
    <nc r="D11">
      <v>915</v>
    </nc>
  </rcc>
  <rcc rId="32208" sId="3">
    <oc r="D12">
      <v>28840</v>
    </oc>
    <nc r="D12">
      <v>28945</v>
    </nc>
  </rcc>
  <rcc rId="32209" sId="3">
    <oc r="D13">
      <v>10860</v>
    </oc>
    <nc r="D13">
      <v>11050</v>
    </nc>
  </rcc>
  <rcc rId="32210" sId="3">
    <oc r="D14">
      <v>18355</v>
    </oc>
    <nc r="D14">
      <v>18525</v>
    </nc>
  </rcc>
  <rcc rId="32211" sId="3">
    <oc r="D15">
      <v>3745</v>
    </oc>
    <nc r="D15">
      <v>3955</v>
    </nc>
  </rcc>
  <rcc rId="32212" sId="3">
    <oc r="D16">
      <v>77330</v>
    </oc>
    <nc r="D16">
      <v>77415</v>
    </nc>
  </rcc>
  <rcc rId="32213" sId="3">
    <oc r="D17">
      <v>40175</v>
    </oc>
    <nc r="D17">
      <v>40580</v>
    </nc>
  </rcc>
  <rcc rId="32214" sId="3">
    <oc r="D18">
      <v>15205</v>
    </oc>
    <nc r="D18">
      <v>15360</v>
    </nc>
  </rcc>
  <rcc rId="32215" sId="3">
    <oc r="D19">
      <v>153700</v>
    </oc>
    <nc r="D19">
      <v>154335</v>
    </nc>
  </rcc>
  <rcc rId="32216" sId="3">
    <oc r="D20">
      <v>6025</v>
    </oc>
    <nc r="D20">
      <v>6040</v>
    </nc>
  </rcc>
  <rcc rId="32217" sId="3">
    <oc r="D21">
      <v>13385</v>
    </oc>
    <nc r="D21">
      <v>13560</v>
    </nc>
  </rcc>
  <rcc rId="32218" sId="3">
    <oc r="D22">
      <v>13050</v>
    </oc>
    <nc r="D22">
      <v>13135</v>
    </nc>
  </rcc>
  <rcc rId="32219" sId="3">
    <oc r="D23">
      <v>38130</v>
    </oc>
    <nc r="D23">
      <v>38185</v>
    </nc>
  </rcc>
  <rcc rId="32220" sId="3">
    <oc r="D24">
      <v>53585</v>
    </oc>
    <nc r="D24">
      <v>53700</v>
    </nc>
  </rcc>
  <rcc rId="32221" sId="3">
    <oc r="D25">
      <v>11895</v>
    </oc>
    <nc r="D25">
      <v>11945</v>
    </nc>
  </rcc>
  <rcc rId="32222" sId="3">
    <oc r="D27">
      <v>32235</v>
    </oc>
    <nc r="D27">
      <v>33475</v>
    </nc>
  </rcc>
  <rcc rId="32223" sId="3">
    <oc r="D28">
      <v>31455</v>
    </oc>
    <nc r="D28">
      <v>31665</v>
    </nc>
  </rcc>
  <rcc rId="32224" sId="3">
    <oc r="D29">
      <v>31900</v>
    </oc>
    <nc r="D29">
      <v>32136</v>
    </nc>
  </rcc>
  <rcc rId="32225" sId="3">
    <oc r="D30">
      <v>30430</v>
    </oc>
    <nc r="D30">
      <v>30825</v>
    </nc>
  </rcc>
  <rcc rId="32226" sId="3">
    <oc r="D31">
      <v>63875</v>
    </oc>
    <nc r="D31">
      <v>64245</v>
    </nc>
  </rcc>
  <rcc rId="32227" sId="3">
    <oc r="E7">
      <v>13358</v>
    </oc>
    <nc r="E7"/>
  </rcc>
  <rcc rId="32228" sId="3">
    <oc r="E8">
      <v>755</v>
    </oc>
    <nc r="E8"/>
  </rcc>
  <rcc rId="32229" sId="3">
    <oc r="E9">
      <v>15140</v>
    </oc>
    <nc r="E9"/>
  </rcc>
  <rcc rId="32230" sId="3">
    <oc r="E10">
      <v>13820</v>
    </oc>
    <nc r="E10"/>
  </rcc>
  <rcc rId="32231" sId="3">
    <oc r="E11">
      <v>915</v>
    </oc>
    <nc r="E11"/>
  </rcc>
  <rcc rId="32232" sId="3">
    <oc r="E12">
      <v>28945</v>
    </oc>
    <nc r="E12"/>
  </rcc>
  <rcc rId="32233" sId="3">
    <oc r="E13">
      <v>11050</v>
    </oc>
    <nc r="E13"/>
  </rcc>
  <rcc rId="32234" sId="3">
    <oc r="E14">
      <v>18525</v>
    </oc>
    <nc r="E14"/>
  </rcc>
  <rcc rId="32235" sId="3">
    <oc r="E15">
      <v>3955</v>
    </oc>
    <nc r="E15"/>
  </rcc>
  <rcc rId="32236" sId="3">
    <oc r="E16">
      <v>77415</v>
    </oc>
    <nc r="E16"/>
  </rcc>
  <rcc rId="32237" sId="3">
    <oc r="E17">
      <v>40580</v>
    </oc>
    <nc r="E17"/>
  </rcc>
  <rcc rId="32238" sId="3">
    <oc r="E18">
      <v>15360</v>
    </oc>
    <nc r="E18"/>
  </rcc>
  <rcc rId="32239" sId="3">
    <oc r="E19">
      <v>154335</v>
    </oc>
    <nc r="E19"/>
  </rcc>
  <rcc rId="32240" sId="3">
    <oc r="E20">
      <v>6040</v>
    </oc>
    <nc r="E20"/>
  </rcc>
  <rcc rId="32241" sId="3">
    <oc r="E21">
      <v>13560</v>
    </oc>
    <nc r="E21"/>
  </rcc>
  <rcc rId="32242" sId="3">
    <oc r="E22">
      <v>13135</v>
    </oc>
    <nc r="E22"/>
  </rcc>
  <rcc rId="32243" sId="3">
    <oc r="E23">
      <v>38185</v>
    </oc>
    <nc r="E23"/>
  </rcc>
  <rcc rId="32244" sId="3">
    <oc r="E24">
      <v>53700</v>
    </oc>
    <nc r="E24"/>
  </rcc>
  <rcc rId="32245" sId="3">
    <oc r="E25">
      <v>11945</v>
    </oc>
    <nc r="E25"/>
  </rcc>
  <rcc rId="32246" sId="3">
    <oc r="E26">
      <v>15</v>
    </oc>
    <nc r="E26"/>
  </rcc>
  <rcc rId="32247" sId="3">
    <oc r="E27">
      <v>33475</v>
    </oc>
    <nc r="E27"/>
  </rcc>
  <rcc rId="32248" sId="3">
    <oc r="E28">
      <v>31665</v>
    </oc>
    <nc r="E28"/>
  </rcc>
  <rcc rId="32249" sId="3">
    <oc r="E29">
      <v>32136</v>
    </oc>
    <nc r="E29"/>
  </rcc>
  <rcc rId="32250" sId="3">
    <oc r="E30">
      <v>30825</v>
    </oc>
    <nc r="E30"/>
  </rcc>
  <rcc rId="32251" sId="3">
    <oc r="E31">
      <v>64245</v>
    </oc>
    <nc r="E31"/>
  </rcc>
  <rcc rId="32252" sId="16">
    <oc r="F1" t="inlineStr">
      <is>
        <t>Июль</t>
      </is>
    </oc>
    <nc r="F1" t="inlineStr">
      <is>
        <t>Август</t>
      </is>
    </nc>
  </rcc>
  <rcc rId="32253" sId="16" numFmtId="19">
    <oc r="D2">
      <v>45101</v>
    </oc>
    <nc r="D2">
      <v>45129</v>
    </nc>
  </rcc>
  <rcc rId="32254" sId="16" numFmtId="19">
    <oc r="E2">
      <v>45128</v>
    </oc>
    <nc r="E2">
      <v>45159</v>
    </nc>
  </rcc>
  <rcc rId="32255" sId="16">
    <oc r="D4">
      <v>945</v>
    </oc>
    <nc r="D4">
      <v>966</v>
    </nc>
  </rcc>
  <rfmt sheetId="16" sqref="D7" start="0" length="0">
    <dxf>
      <fill>
        <patternFill>
          <bgColor theme="4" tint="0.79998168889431442"/>
        </patternFill>
      </fill>
    </dxf>
  </rfmt>
  <rcc rId="32256" sId="16">
    <oc r="D8">
      <v>795</v>
    </oc>
    <nc r="D8">
      <v>814</v>
    </nc>
  </rcc>
  <rcc rId="32257" sId="16">
    <oc r="D9">
      <v>1639</v>
    </oc>
    <nc r="D9">
      <v>1653</v>
    </nc>
  </rcc>
  <rfmt sheetId="16" sqref="D10" start="0" length="0">
    <dxf>
      <fill>
        <patternFill patternType="none">
          <bgColor indexed="65"/>
        </patternFill>
      </fill>
    </dxf>
  </rfmt>
  <rcc rId="32258" sId="16">
    <oc r="D11">
      <v>26750</v>
    </oc>
    <nc r="D11">
      <v>26850</v>
    </nc>
  </rcc>
  <rcc rId="32259" sId="16">
    <oc r="D12">
      <v>16465</v>
    </oc>
    <nc r="D12">
      <v>16524</v>
    </nc>
  </rcc>
  <rfmt sheetId="16" sqref="D14" start="0" length="0">
    <dxf>
      <fill>
        <patternFill patternType="none">
          <bgColor indexed="65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2260" sId="16">
    <oc r="D17">
      <v>27325</v>
    </oc>
    <nc r="D17">
      <v>27500</v>
    </nc>
  </rcc>
  <rcc rId="32261" sId="16">
    <oc r="D18">
      <v>2220</v>
    </oc>
    <nc r="D18">
      <v>2634</v>
    </nc>
  </rcc>
  <rcc rId="32262" sId="16">
    <oc r="D21">
      <v>661</v>
    </oc>
    <nc r="D21">
      <v>674</v>
    </nc>
  </rcc>
  <rcc rId="32263" sId="16">
    <oc r="D25">
      <v>76200</v>
    </oc>
    <nc r="D25">
      <v>76653</v>
    </nc>
  </rcc>
  <rcc rId="32264" sId="16">
    <oc r="D26">
      <v>16465</v>
    </oc>
    <nc r="D26">
      <v>17100</v>
    </nc>
  </rcc>
  <rcc rId="32265" sId="16">
    <oc r="E4">
      <v>966</v>
    </oc>
    <nc r="E4"/>
  </rcc>
  <rcc rId="32266" sId="16">
    <oc r="E7">
      <v>10326</v>
    </oc>
    <nc r="E7"/>
  </rcc>
  <rcc rId="32267" sId="16">
    <oc r="E8">
      <v>814</v>
    </oc>
    <nc r="E8"/>
  </rcc>
  <rcc rId="32268" sId="16">
    <oc r="E9">
      <v>1653</v>
    </oc>
    <nc r="E9"/>
  </rcc>
  <rcc rId="32269" sId="16">
    <oc r="E11">
      <v>26850</v>
    </oc>
    <nc r="E11"/>
  </rcc>
  <rcc rId="32270" sId="16">
    <oc r="E12">
      <v>16524</v>
    </oc>
    <nc r="E12"/>
  </rcc>
  <rcc rId="32271" sId="16">
    <oc r="E13">
      <v>24651</v>
    </oc>
    <nc r="E13"/>
  </rcc>
  <rcc rId="32272" sId="16">
    <oc r="E15">
      <v>1384</v>
    </oc>
    <nc r="E15"/>
  </rcc>
  <rcc rId="32273" sId="16">
    <oc r="E16">
      <v>8102</v>
    </oc>
    <nc r="E16"/>
  </rcc>
  <rcc rId="32274" sId="16">
    <oc r="E17">
      <v>27500</v>
    </oc>
    <nc r="E17"/>
  </rcc>
  <rcc rId="32275" sId="16">
    <oc r="E18">
      <v>2634</v>
    </oc>
    <nc r="E18"/>
  </rcc>
  <rcc rId="32276" sId="16">
    <oc r="E19">
      <v>20005</v>
    </oc>
    <nc r="E19"/>
  </rcc>
  <rcc rId="32277" sId="16">
    <oc r="E20">
      <v>40926</v>
    </oc>
    <nc r="E20"/>
  </rcc>
  <rcc rId="32278" sId="16">
    <oc r="E21">
      <v>674</v>
    </oc>
    <nc r="E21"/>
  </rcc>
  <rcc rId="32279" sId="16">
    <oc r="E24">
      <v>26753</v>
    </oc>
    <nc r="E24"/>
  </rcc>
  <rcc rId="32280" sId="16">
    <oc r="E25">
      <v>76653</v>
    </oc>
    <nc r="E25"/>
  </rcc>
  <rcc rId="32281" sId="16">
    <oc r="E26">
      <v>17100</v>
    </oc>
    <nc r="E26"/>
  </rcc>
  <rcc rId="32282" sId="2">
    <oc r="E2" t="inlineStr">
      <is>
        <t>Июль</t>
      </is>
    </oc>
    <nc r="E2" t="inlineStr">
      <is>
        <t>Август</t>
      </is>
    </nc>
  </rcc>
  <rfmt sheetId="2" sqref="E2:F2" start="0" length="2147483647">
    <dxf>
      <font>
        <u val="none"/>
      </font>
    </dxf>
  </rfmt>
  <rcc rId="32283" sId="2">
    <oc r="D6">
      <v>1040</v>
    </oc>
    <nc r="D6">
      <v>1050</v>
    </nc>
  </rcc>
  <rcc rId="32284" sId="2">
    <oc r="D7">
      <v>23005</v>
    </oc>
    <nc r="D7">
      <v>23125</v>
    </nc>
  </rcc>
  <rcc rId="32285" sId="2">
    <oc r="D8">
      <v>20300</v>
    </oc>
    <nc r="D8">
      <v>20450</v>
    </nc>
  </rcc>
  <rcc rId="32286" sId="2">
    <oc r="D9">
      <v>24585</v>
    </oc>
    <nc r="D9">
      <v>24990</v>
    </nc>
  </rcc>
  <rcc rId="32287" sId="2">
    <oc r="D10">
      <v>110635</v>
    </oc>
    <nc r="D10">
      <v>110680</v>
    </nc>
  </rcc>
  <rcc rId="32288" sId="2">
    <oc r="D11">
      <v>26765</v>
    </oc>
    <nc r="D11">
      <v>26850</v>
    </nc>
  </rcc>
  <rcc rId="32289" sId="2">
    <oc r="D12">
      <v>20255</v>
    </oc>
    <nc r="D12">
      <v>20350</v>
    </nc>
  </rcc>
  <rcc rId="32290" sId="2">
    <oc r="D13">
      <v>30565</v>
    </oc>
    <nc r="D13">
      <v>30820</v>
    </nc>
  </rcc>
  <rcc rId="32291" sId="2">
    <oc r="D14">
      <v>21280</v>
    </oc>
    <nc r="D14">
      <v>21445</v>
    </nc>
  </rcc>
  <rcc rId="32292" sId="2">
    <oc r="D15">
      <v>40370</v>
    </oc>
    <nc r="D15">
      <v>40720</v>
    </nc>
  </rcc>
  <rcc rId="32293" sId="2">
    <oc r="D16">
      <v>43410</v>
    </oc>
    <nc r="D16">
      <v>43445</v>
    </nc>
  </rcc>
  <rcc rId="32294" sId="2">
    <oc r="D17">
      <v>34075</v>
    </oc>
    <nc r="D17">
      <v>34535</v>
    </nc>
  </rcc>
  <rcc rId="32295" sId="2">
    <oc r="D18">
      <v>16470</v>
    </oc>
    <nc r="D18">
      <v>16695</v>
    </nc>
  </rcc>
  <rcc rId="32296" sId="2">
    <oc r="D19">
      <v>2575</v>
    </oc>
    <nc r="D19">
      <v>2630</v>
    </nc>
  </rcc>
  <rcc rId="32297" sId="2">
    <oc r="D20">
      <v>2430</v>
    </oc>
    <nc r="D20">
      <v>2495</v>
    </nc>
  </rcc>
  <rcc rId="32298" sId="2">
    <oc r="D21">
      <v>28270</v>
    </oc>
    <nc r="D21">
      <v>28500</v>
    </nc>
  </rcc>
  <rcc rId="32299" sId="2">
    <oc r="D22">
      <v>7120</v>
    </oc>
    <nc r="D22">
      <v>7235</v>
    </nc>
  </rcc>
  <rcc rId="32300" sId="2">
    <oc r="D23">
      <v>720</v>
    </oc>
    <nc r="D23">
      <v>795</v>
    </nc>
  </rcc>
  <rcc rId="32301" sId="2">
    <oc r="D24">
      <v>8085</v>
    </oc>
    <nc r="D24">
      <v>8310</v>
    </nc>
  </rcc>
  <rcc rId="32302" sId="2">
    <oc r="D25">
      <v>14180</v>
    </oc>
    <nc r="D25">
      <v>14290</v>
    </nc>
  </rcc>
  <rcc rId="32303" sId="2">
    <oc r="D26">
      <v>13135</v>
    </oc>
    <nc r="D26">
      <v>13335</v>
    </nc>
  </rcc>
  <rcc rId="32304" sId="2">
    <oc r="D27">
      <v>49890</v>
    </oc>
    <nc r="D27">
      <v>50035</v>
    </nc>
  </rcc>
  <rcc rId="32305" sId="2">
    <oc r="D28">
      <v>11975</v>
    </oc>
    <nc r="D28">
      <v>12055</v>
    </nc>
  </rcc>
  <rcc rId="32306" sId="2">
    <oc r="D29">
      <v>62835</v>
    </oc>
    <nc r="D29">
      <v>62995</v>
    </nc>
  </rcc>
  <rcc rId="32307" sId="2">
    <oc r="D30">
      <v>8205</v>
    </oc>
    <nc r="D30">
      <v>8360</v>
    </nc>
  </rcc>
  <rcc rId="32308" sId="2">
    <oc r="D31">
      <v>2415</v>
    </oc>
    <nc r="D31">
      <v>2430</v>
    </nc>
  </rcc>
  <rcc rId="32309" sId="2">
    <oc r="D32">
      <v>25450</v>
    </oc>
    <nc r="D32">
      <v>25585</v>
    </nc>
  </rcc>
  <rcc rId="32310" sId="2">
    <oc r="D34">
      <v>47780</v>
    </oc>
    <nc r="D34">
      <v>48080</v>
    </nc>
  </rcc>
  <rcc rId="32311" sId="2">
    <oc r="D35">
      <v>56110</v>
    </oc>
    <nc r="D35">
      <v>56290</v>
    </nc>
  </rcc>
  <rcc rId="32312" sId="2">
    <oc r="D36">
      <v>14170</v>
    </oc>
    <nc r="D36">
      <v>14320</v>
    </nc>
  </rcc>
  <rcc rId="32313" sId="2">
    <oc r="D37">
      <v>35885</v>
    </oc>
    <nc r="D37">
      <v>36105</v>
    </nc>
  </rcc>
  <rcc rId="32314" sId="2">
    <oc r="D38">
      <v>41815</v>
    </oc>
    <nc r="D38">
      <v>42325</v>
    </nc>
  </rcc>
  <rcc rId="32315" sId="2">
    <oc r="D39">
      <v>31110</v>
    </oc>
    <nc r="D39">
      <v>31440</v>
    </nc>
  </rcc>
  <rcc rId="32316" sId="2">
    <oc r="D40">
      <v>29480</v>
    </oc>
    <nc r="D40">
      <v>29705</v>
    </nc>
  </rcc>
  <rcc rId="32317" sId="2">
    <oc r="D41">
      <v>31090</v>
    </oc>
    <nc r="D41">
      <v>31305</v>
    </nc>
  </rcc>
  <rcc rId="32318" sId="2">
    <oc r="D42">
      <v>31170</v>
    </oc>
    <nc r="D42">
      <v>31235</v>
    </nc>
  </rcc>
  <rcc rId="32319" sId="2">
    <oc r="D43">
      <v>6110</v>
    </oc>
    <nc r="D43">
      <v>6285</v>
    </nc>
  </rcc>
  <rcc rId="32320" sId="2">
    <oc r="D44">
      <v>33645</v>
    </oc>
    <nc r="D44">
      <v>34075</v>
    </nc>
  </rcc>
  <rcc rId="32321" sId="2">
    <oc r="D45">
      <v>23235</v>
    </oc>
    <nc r="D45">
      <v>23670</v>
    </nc>
  </rcc>
  <rcc rId="32322" sId="2">
    <oc r="D46">
      <v>42325</v>
    </oc>
    <nc r="D46">
      <v>42430</v>
    </nc>
  </rcc>
  <rcc rId="32323" sId="2">
    <oc r="D47">
      <v>52655</v>
    </oc>
    <nc r="D47">
      <v>52895</v>
    </nc>
  </rcc>
  <rcc rId="32324" sId="2">
    <oc r="D48">
      <v>41810</v>
    </oc>
    <nc r="D48">
      <v>41925</v>
    </nc>
  </rcc>
  <rcc rId="32325" sId="2">
    <oc r="D49">
      <v>89090</v>
    </oc>
    <nc r="D49">
      <v>89250</v>
    </nc>
  </rcc>
  <rcc rId="32326" sId="2">
    <oc r="D50">
      <v>77680</v>
    </oc>
    <nc r="D50">
      <v>78005</v>
    </nc>
  </rcc>
  <rcc rId="32327" sId="2">
    <oc r="D51">
      <v>9670</v>
    </oc>
    <nc r="D51">
      <v>9865</v>
    </nc>
  </rcc>
  <rcc rId="32328" sId="2">
    <oc r="D52">
      <v>11370</v>
    </oc>
    <nc r="D52">
      <v>11480</v>
    </nc>
  </rcc>
  <rcc rId="32329" sId="2">
    <oc r="D53">
      <v>20595</v>
    </oc>
    <nc r="D53">
      <v>20665</v>
    </nc>
  </rcc>
  <rcc rId="32330" sId="2">
    <oc r="D54">
      <v>11405</v>
    </oc>
    <nc r="D54">
      <v>11520</v>
    </nc>
  </rcc>
  <rcc rId="32331" sId="2">
    <oc r="D55">
      <v>44820</v>
    </oc>
    <nc r="D55">
      <v>44920</v>
    </nc>
  </rcc>
  <rcc rId="32332" sId="2">
    <oc r="D56">
      <v>11065</v>
    </oc>
    <nc r="D56">
      <v>11195</v>
    </nc>
  </rcc>
  <rcc rId="32333" sId="2">
    <oc r="D58">
      <v>23310</v>
    </oc>
    <nc r="D58">
      <v>23470</v>
    </nc>
  </rcc>
  <rcc rId="32334" sId="2">
    <oc r="D59">
      <v>22875</v>
    </oc>
    <nc r="D59">
      <v>22990</v>
    </nc>
  </rcc>
  <rcc rId="32335" sId="2">
    <oc r="D60">
      <v>13245</v>
    </oc>
    <nc r="D60">
      <v>13250</v>
    </nc>
  </rcc>
  <rcc rId="32336" sId="2">
    <oc r="D61">
      <v>70520</v>
    </oc>
    <nc r="D61">
      <v>70635</v>
    </nc>
  </rcc>
  <rcc rId="32337" sId="2">
    <oc r="D62">
      <v>13865</v>
    </oc>
    <nc r="D62">
      <v>13930</v>
    </nc>
  </rcc>
  <rcc rId="32338" sId="2">
    <oc r="D63">
      <v>2130</v>
    </oc>
    <nc r="D63">
      <v>2135</v>
    </nc>
  </rcc>
  <rcc rId="32339" sId="2">
    <oc r="D64">
      <v>20340</v>
    </oc>
    <nc r="D64">
      <v>20365</v>
    </nc>
  </rcc>
  <rcc rId="32340" sId="2">
    <oc r="D65">
      <v>65770</v>
    </oc>
    <nc r="D65">
      <v>66155</v>
    </nc>
  </rcc>
  <rcc rId="32341" sId="2">
    <oc r="D66">
      <v>30565</v>
    </oc>
    <nc r="D66">
      <v>30980</v>
    </nc>
  </rcc>
  <rcc rId="32342" sId="2">
    <oc r="D67">
      <v>7765</v>
    </oc>
    <nc r="D67">
      <v>7850</v>
    </nc>
  </rcc>
  <rcc rId="32343" sId="2">
    <oc r="D68">
      <v>26815</v>
    </oc>
    <nc r="D68">
      <v>26955</v>
    </nc>
  </rcc>
  <rcc rId="32344" sId="2">
    <oc r="D69">
      <v>54995</v>
    </oc>
    <nc r="D69">
      <v>55210</v>
    </nc>
  </rcc>
  <rcc rId="32345" sId="2">
    <oc r="D70">
      <v>86340</v>
    </oc>
    <nc r="D70">
      <v>86780</v>
    </nc>
  </rcc>
  <rcc rId="32346" sId="2">
    <oc r="D71">
      <v>36720</v>
    </oc>
    <nc r="D71">
      <v>36845</v>
    </nc>
  </rcc>
  <rcc rId="32347" sId="2">
    <oc r="D72">
      <v>5905</v>
    </oc>
    <nc r="D72">
      <v>6020</v>
    </nc>
  </rcc>
  <rcc rId="32348" sId="2">
    <oc r="D73">
      <v>56655</v>
    </oc>
    <nc r="D73">
      <v>57000</v>
    </nc>
  </rcc>
  <rcc rId="32349" sId="2">
    <oc r="D74">
      <v>9620</v>
    </oc>
    <nc r="D74">
      <v>9815</v>
    </nc>
  </rcc>
  <rcc rId="32350" sId="2">
    <oc r="D76">
      <v>26155</v>
    </oc>
    <nc r="D76">
      <v>26295</v>
    </nc>
  </rcc>
  <rcc rId="32351" sId="2">
    <oc r="D77">
      <v>18350</v>
    </oc>
    <nc r="D77">
      <v>18660</v>
    </nc>
  </rcc>
  <rcc rId="32352" sId="2">
    <oc r="D78">
      <v>36640</v>
    </oc>
    <nc r="D78">
      <v>36750</v>
    </nc>
  </rcc>
  <rcc rId="32353" sId="2">
    <oc r="D79">
      <v>7815</v>
    </oc>
    <nc r="D79">
      <v>7900</v>
    </nc>
  </rcc>
  <rcc rId="32354" sId="2">
    <oc r="D80">
      <v>28325</v>
    </oc>
    <nc r="D80">
      <v>28380</v>
    </nc>
  </rcc>
  <rcc rId="32355" sId="2">
    <oc r="D81">
      <v>10400</v>
    </oc>
    <nc r="D81">
      <v>10555</v>
    </nc>
  </rcc>
  <rcc rId="32356" sId="2">
    <oc r="D83">
      <v>7765</v>
    </oc>
    <nc r="D83">
      <v>7805</v>
    </nc>
  </rcc>
  <rcc rId="32357" sId="2">
    <oc r="D84">
      <v>12385</v>
    </oc>
    <nc r="D84">
      <v>12605</v>
    </nc>
  </rcc>
  <rcc rId="32358" sId="2">
    <oc r="D85">
      <v>9455</v>
    </oc>
    <nc r="D85">
      <v>9495</v>
    </nc>
  </rcc>
  <rcc rId="32359" sId="2">
    <oc r="D86">
      <v>37095</v>
    </oc>
    <nc r="D86">
      <v>37180</v>
    </nc>
  </rcc>
  <rcc rId="32360" sId="2">
    <oc r="D87">
      <v>35645</v>
    </oc>
    <nc r="D87">
      <v>35715</v>
    </nc>
  </rcc>
  <rcc rId="32361" sId="2">
    <oc r="D88">
      <v>18965</v>
    </oc>
    <nc r="D88">
      <v>19070</v>
    </nc>
  </rcc>
  <rcc rId="32362" sId="2">
    <oc r="D89">
      <v>67895</v>
    </oc>
    <nc r="D89">
      <v>67955</v>
    </nc>
  </rcc>
  <rcc rId="32363" sId="2">
    <oc r="D90">
      <v>60755</v>
    </oc>
    <nc r="D90">
      <v>60895</v>
    </nc>
  </rcc>
  <rcc rId="32364" sId="2">
    <oc r="D91">
      <v>13530</v>
    </oc>
    <nc r="D91">
      <v>13755</v>
    </nc>
  </rcc>
  <rcc rId="32365" sId="2">
    <oc r="D92">
      <v>12425</v>
    </oc>
    <nc r="D92">
      <v>12470</v>
    </nc>
  </rcc>
  <rcc rId="32366" sId="2">
    <oc r="D94">
      <v>36840</v>
    </oc>
    <nc r="D94">
      <v>37075</v>
    </nc>
  </rcc>
  <rcc rId="32367" sId="2">
    <oc r="D95">
      <v>13775</v>
    </oc>
    <nc r="D95">
      <v>13785</v>
    </nc>
  </rcc>
  <rcc rId="32368" sId="2">
    <oc r="D96">
      <v>41485</v>
    </oc>
    <nc r="D96">
      <v>41620</v>
    </nc>
  </rcc>
  <rcc rId="32369" sId="2">
    <oc r="D97">
      <v>24840</v>
    </oc>
    <nc r="D97">
      <v>25010</v>
    </nc>
  </rcc>
  <rcc rId="32370" sId="2">
    <oc r="D98">
      <v>10695</v>
    </oc>
    <nc r="D98">
      <v>10770</v>
    </nc>
  </rcc>
  <rcc rId="32371" sId="2">
    <oc r="D99">
      <v>12525</v>
    </oc>
    <nc r="D99">
      <v>12620</v>
    </nc>
  </rcc>
  <rcc rId="32372" sId="2">
    <oc r="D101">
      <v>13810</v>
    </oc>
    <nc r="D101">
      <v>13975</v>
    </nc>
  </rcc>
  <rcc rId="32373" sId="2">
    <oc r="D102">
      <v>52475</v>
    </oc>
    <nc r="D102">
      <v>52670</v>
    </nc>
  </rcc>
  <rcc rId="32374" sId="2">
    <oc r="D103">
      <v>6455</v>
    </oc>
    <nc r="D103">
      <v>6490</v>
    </nc>
  </rcc>
  <rcc rId="32375" sId="2">
    <oc r="D104">
      <v>22510</v>
    </oc>
    <nc r="D104">
      <v>22740</v>
    </nc>
  </rcc>
  <rcc rId="32376" sId="2">
    <oc r="D105">
      <v>20825</v>
    </oc>
    <nc r="D105">
      <v>20880</v>
    </nc>
  </rcc>
  <rcc rId="32377" sId="2">
    <oc r="D106">
      <v>91275</v>
    </oc>
    <nc r="D106">
      <v>91785</v>
    </nc>
  </rcc>
  <rcc rId="32378" sId="2">
    <oc r="D108">
      <v>30215</v>
    </oc>
    <nc r="D108">
      <v>30285</v>
    </nc>
  </rcc>
  <rcc rId="32379" sId="2">
    <oc r="D109">
      <v>20920</v>
    </oc>
    <nc r="D109">
      <v>21275</v>
    </nc>
  </rcc>
  <rcc rId="32380" sId="2">
    <oc r="D110">
      <v>10580</v>
    </oc>
    <nc r="D110">
      <v>10765</v>
    </nc>
  </rcc>
  <rcc rId="32381" sId="2">
    <oc r="D111">
      <v>23940</v>
    </oc>
    <nc r="D111">
      <v>24090</v>
    </nc>
  </rcc>
  <rcc rId="32382" sId="2">
    <oc r="D112">
      <v>16860</v>
    </oc>
    <nc r="D112">
      <v>16955</v>
    </nc>
  </rcc>
  <rcc rId="32383" sId="2">
    <oc r="D113">
      <v>56600</v>
    </oc>
    <nc r="D113">
      <v>56800</v>
    </nc>
  </rcc>
  <rcc rId="32384" sId="2">
    <oc r="D114">
      <v>15645</v>
    </oc>
    <nc r="D114">
      <v>15760</v>
    </nc>
  </rcc>
  <rcc rId="32385" sId="2">
    <oc r="D115">
      <v>48615</v>
    </oc>
    <nc r="D115">
      <v>48870</v>
    </nc>
  </rcc>
  <rcc rId="32386" sId="2">
    <oc r="D116">
      <v>20915</v>
    </oc>
    <nc r="D116">
      <v>21020</v>
    </nc>
  </rcc>
  <rcc rId="32387" sId="2">
    <oc r="D117">
      <v>8315</v>
    </oc>
    <nc r="D117">
      <v>8370</v>
    </nc>
  </rcc>
  <rcc rId="32388" sId="2">
    <oc r="E6">
      <v>1050</v>
    </oc>
    <nc r="E6"/>
  </rcc>
  <rcc rId="32389" sId="2">
    <oc r="E7">
      <v>23125</v>
    </oc>
    <nc r="E7"/>
  </rcc>
  <rcc rId="32390" sId="2">
    <oc r="E8">
      <v>20450</v>
    </oc>
    <nc r="E8"/>
  </rcc>
  <rcc rId="32391" sId="2">
    <oc r="E9">
      <v>24990</v>
    </oc>
    <nc r="E9"/>
  </rcc>
  <rcc rId="32392" sId="2">
    <oc r="E10">
      <v>110680</v>
    </oc>
    <nc r="E10"/>
  </rcc>
  <rcc rId="32393" sId="2">
    <oc r="E11">
      <v>26850</v>
    </oc>
    <nc r="E11"/>
  </rcc>
  <rcc rId="32394" sId="2">
    <oc r="E12">
      <v>20350</v>
    </oc>
    <nc r="E12"/>
  </rcc>
  <rcc rId="32395" sId="2">
    <oc r="E13">
      <v>30820</v>
    </oc>
    <nc r="E13"/>
  </rcc>
  <rcc rId="32396" sId="2">
    <oc r="E14">
      <v>21445</v>
    </oc>
    <nc r="E14"/>
  </rcc>
  <rcc rId="32397" sId="2">
    <oc r="E15">
      <v>40720</v>
    </oc>
    <nc r="E15"/>
  </rcc>
  <rcc rId="32398" sId="2">
    <oc r="E16">
      <v>43445</v>
    </oc>
    <nc r="E16"/>
  </rcc>
  <rcc rId="32399" sId="2">
    <oc r="E17">
      <v>34535</v>
    </oc>
    <nc r="E17"/>
  </rcc>
  <rcc rId="32400" sId="2">
    <oc r="E18">
      <v>16695</v>
    </oc>
    <nc r="E18"/>
  </rcc>
  <rcc rId="32401" sId="2">
    <oc r="E19">
      <v>2630</v>
    </oc>
    <nc r="E19"/>
  </rcc>
  <rcc rId="32402" sId="2">
    <oc r="E20">
      <v>2495</v>
    </oc>
    <nc r="E20"/>
  </rcc>
  <rcc rId="32403" sId="2">
    <oc r="E21">
      <v>28500</v>
    </oc>
    <nc r="E21"/>
  </rcc>
  <rcc rId="32404" sId="2">
    <oc r="E22">
      <v>7235</v>
    </oc>
    <nc r="E22"/>
  </rcc>
  <rcc rId="32405" sId="2">
    <oc r="E23">
      <v>795</v>
    </oc>
    <nc r="E23"/>
  </rcc>
  <rcc rId="32406" sId="2">
    <oc r="E24">
      <v>8310</v>
    </oc>
    <nc r="E24"/>
  </rcc>
  <rcc rId="32407" sId="2">
    <oc r="E25">
      <v>14290</v>
    </oc>
    <nc r="E25"/>
  </rcc>
  <rcc rId="32408" sId="2">
    <oc r="E26">
      <v>13335</v>
    </oc>
    <nc r="E26"/>
  </rcc>
  <rcc rId="32409" sId="2">
    <oc r="E27">
      <v>50035</v>
    </oc>
    <nc r="E27"/>
  </rcc>
  <rcc rId="32410" sId="2">
    <oc r="E28">
      <v>12055</v>
    </oc>
    <nc r="E28"/>
  </rcc>
  <rcc rId="32411" sId="2">
    <oc r="E29">
      <v>62995</v>
    </oc>
    <nc r="E29"/>
  </rcc>
  <rcc rId="32412" sId="2">
    <oc r="E30">
      <v>8360</v>
    </oc>
    <nc r="E30"/>
  </rcc>
  <rcc rId="32413" sId="2">
    <oc r="E31">
      <v>2430</v>
    </oc>
    <nc r="E31"/>
  </rcc>
  <rcc rId="32414" sId="2">
    <oc r="E32">
      <v>25585</v>
    </oc>
    <nc r="E32"/>
  </rcc>
  <rcc rId="32415" sId="2">
    <oc r="E34">
      <v>48080</v>
    </oc>
    <nc r="E34"/>
  </rcc>
  <rcc rId="32416" sId="2">
    <oc r="E35">
      <v>56290</v>
    </oc>
    <nc r="E35"/>
  </rcc>
  <rcc rId="32417" sId="2">
    <oc r="E36">
      <v>14320</v>
    </oc>
    <nc r="E36"/>
  </rcc>
  <rcc rId="32418" sId="2">
    <oc r="E37">
      <v>36105</v>
    </oc>
    <nc r="E37"/>
  </rcc>
  <rcc rId="32419" sId="2">
    <oc r="E38">
      <v>42325</v>
    </oc>
    <nc r="E38"/>
  </rcc>
  <rcc rId="32420" sId="2">
    <oc r="E39">
      <v>31440</v>
    </oc>
    <nc r="E39"/>
  </rcc>
  <rcc rId="32421" sId="2">
    <oc r="E40">
      <v>29705</v>
    </oc>
    <nc r="E40"/>
  </rcc>
  <rcc rId="32422" sId="2">
    <oc r="E41">
      <v>31305</v>
    </oc>
    <nc r="E41"/>
  </rcc>
  <rcc rId="32423" sId="2">
    <oc r="E42">
      <v>31235</v>
    </oc>
    <nc r="E42"/>
  </rcc>
  <rcc rId="32424" sId="2">
    <oc r="E43">
      <v>6285</v>
    </oc>
    <nc r="E43"/>
  </rcc>
  <rcc rId="32425" sId="2">
    <oc r="E44">
      <v>34075</v>
    </oc>
    <nc r="E44"/>
  </rcc>
  <rcc rId="32426" sId="2">
    <oc r="E45">
      <v>23670</v>
    </oc>
    <nc r="E45"/>
  </rcc>
  <rcc rId="32427" sId="2">
    <oc r="E46">
      <v>42430</v>
    </oc>
    <nc r="E46"/>
  </rcc>
  <rcc rId="32428" sId="2">
    <oc r="E47">
      <v>52895</v>
    </oc>
    <nc r="E47"/>
  </rcc>
  <rcc rId="32429" sId="2">
    <oc r="E48">
      <v>41925</v>
    </oc>
    <nc r="E48"/>
  </rcc>
  <rcc rId="32430" sId="2">
    <oc r="E49">
      <v>89250</v>
    </oc>
    <nc r="E49"/>
  </rcc>
  <rcc rId="32431" sId="2">
    <oc r="E50">
      <v>78005</v>
    </oc>
    <nc r="E50"/>
  </rcc>
  <rcc rId="32432" sId="2">
    <oc r="E51">
      <v>9865</v>
    </oc>
    <nc r="E51"/>
  </rcc>
  <rcc rId="32433" sId="2">
    <oc r="E52">
      <v>11480</v>
    </oc>
    <nc r="E52"/>
  </rcc>
  <rcc rId="32434" sId="2">
    <oc r="E53">
      <v>20665</v>
    </oc>
    <nc r="E53"/>
  </rcc>
  <rcc rId="32435" sId="2">
    <oc r="E54">
      <v>11520</v>
    </oc>
    <nc r="E54"/>
  </rcc>
  <rcc rId="32436" sId="2">
    <oc r="E55">
      <v>44920</v>
    </oc>
    <nc r="E55"/>
  </rcc>
  <rcc rId="32437" sId="2">
    <oc r="E56">
      <v>11195</v>
    </oc>
    <nc r="E56"/>
  </rcc>
  <rcc rId="32438" sId="2">
    <oc r="E58">
      <v>23470</v>
    </oc>
    <nc r="E58"/>
  </rcc>
  <rcc rId="32439" sId="2">
    <oc r="E59">
      <v>22990</v>
    </oc>
    <nc r="E59"/>
  </rcc>
  <rcc rId="32440" sId="2">
    <oc r="E60">
      <v>13250</v>
    </oc>
    <nc r="E60"/>
  </rcc>
  <rcc rId="32441" sId="2">
    <oc r="E61">
      <v>70635</v>
    </oc>
    <nc r="E61"/>
  </rcc>
  <rcc rId="32442" sId="2">
    <oc r="E62">
      <v>13930</v>
    </oc>
    <nc r="E62"/>
  </rcc>
  <rcc rId="32443" sId="2">
    <oc r="E63">
      <v>2135</v>
    </oc>
    <nc r="E63"/>
  </rcc>
  <rcc rId="32444" sId="2">
    <oc r="E64">
      <v>20365</v>
    </oc>
    <nc r="E64"/>
  </rcc>
  <rcc rId="32445" sId="2">
    <oc r="E65">
      <v>66155</v>
    </oc>
    <nc r="E65"/>
  </rcc>
  <rcc rId="32446" sId="2">
    <oc r="E66">
      <v>30980</v>
    </oc>
    <nc r="E66"/>
  </rcc>
  <rcc rId="32447" sId="2">
    <oc r="E67">
      <v>7850</v>
    </oc>
    <nc r="E67"/>
  </rcc>
  <rcc rId="32448" sId="2">
    <oc r="E68">
      <v>26955</v>
    </oc>
    <nc r="E68"/>
  </rcc>
  <rcc rId="32449" sId="2">
    <oc r="E69">
      <v>55210</v>
    </oc>
    <nc r="E69"/>
  </rcc>
  <rcc rId="32450" sId="2">
    <oc r="E70">
      <v>86780</v>
    </oc>
    <nc r="E70"/>
  </rcc>
  <rcc rId="32451" sId="2">
    <oc r="E71">
      <v>36845</v>
    </oc>
    <nc r="E71"/>
  </rcc>
  <rcc rId="32452" sId="2">
    <oc r="E72">
      <v>6020</v>
    </oc>
    <nc r="E72"/>
  </rcc>
  <rcc rId="32453" sId="2">
    <oc r="E73">
      <v>57000</v>
    </oc>
    <nc r="E73"/>
  </rcc>
  <rcc rId="32454" sId="2">
    <oc r="E74">
      <v>9815</v>
    </oc>
    <nc r="E74"/>
  </rcc>
  <rcc rId="32455" sId="2">
    <oc r="E75">
      <v>275</v>
    </oc>
    <nc r="E75"/>
  </rcc>
  <rcc rId="32456" sId="2">
    <oc r="E76">
      <v>26295</v>
    </oc>
    <nc r="E76"/>
  </rcc>
  <rcc rId="32457" sId="2">
    <oc r="E77">
      <v>18660</v>
    </oc>
    <nc r="E77"/>
  </rcc>
  <rcc rId="32458" sId="2">
    <oc r="E78">
      <v>36750</v>
    </oc>
    <nc r="E78"/>
  </rcc>
  <rcc rId="32459" sId="2">
    <oc r="E79">
      <v>7900</v>
    </oc>
    <nc r="E79"/>
  </rcc>
  <rcc rId="32460" sId="2">
    <oc r="E80">
      <v>28380</v>
    </oc>
    <nc r="E80"/>
  </rcc>
  <rcc rId="32461" sId="2">
    <oc r="E81">
      <v>10555</v>
    </oc>
    <nc r="E81"/>
  </rcc>
  <rcc rId="32462" sId="2">
    <oc r="E83">
      <v>7805</v>
    </oc>
    <nc r="E83"/>
  </rcc>
  <rcc rId="32463" sId="2">
    <oc r="E84">
      <v>12605</v>
    </oc>
    <nc r="E84"/>
  </rcc>
  <rcc rId="32464" sId="2">
    <oc r="E85">
      <v>9495</v>
    </oc>
    <nc r="E85"/>
  </rcc>
  <rcc rId="32465" sId="2">
    <oc r="E86">
      <v>37180</v>
    </oc>
    <nc r="E86"/>
  </rcc>
  <rcc rId="32466" sId="2">
    <oc r="E87">
      <v>35715</v>
    </oc>
    <nc r="E87"/>
  </rcc>
  <rcc rId="32467" sId="2">
    <oc r="E88">
      <v>19070</v>
    </oc>
    <nc r="E88"/>
  </rcc>
  <rcc rId="32468" sId="2">
    <oc r="E89">
      <v>67955</v>
    </oc>
    <nc r="E89"/>
  </rcc>
  <rcc rId="32469" sId="2">
    <oc r="E90">
      <v>60895</v>
    </oc>
    <nc r="E90"/>
  </rcc>
  <rcc rId="32470" sId="2">
    <oc r="E91">
      <v>13755</v>
    </oc>
    <nc r="E91"/>
  </rcc>
  <rcc rId="32471" sId="2">
    <oc r="E92">
      <v>12470</v>
    </oc>
    <nc r="E92"/>
  </rcc>
  <rcc rId="32472" sId="2">
    <oc r="E93">
      <v>730</v>
    </oc>
    <nc r="E93"/>
  </rcc>
  <rcc rId="32473" sId="2">
    <oc r="E94">
      <v>37075</v>
    </oc>
    <nc r="E94"/>
  </rcc>
  <rcc rId="32474" sId="2">
    <oc r="E95">
      <v>13785</v>
    </oc>
    <nc r="E95"/>
  </rcc>
  <rcc rId="32475" sId="2">
    <oc r="E96">
      <v>41620</v>
    </oc>
    <nc r="E96"/>
  </rcc>
  <rcc rId="32476" sId="2">
    <oc r="E97">
      <v>25010</v>
    </oc>
    <nc r="E97"/>
  </rcc>
  <rcc rId="32477" sId="2">
    <oc r="E98">
      <v>10770</v>
    </oc>
    <nc r="E98"/>
  </rcc>
  <rcc rId="32478" sId="2">
    <oc r="E99">
      <v>12620</v>
    </oc>
    <nc r="E99"/>
  </rcc>
  <rcc rId="32479" sId="2">
    <oc r="E100">
      <v>4895</v>
    </oc>
    <nc r="E100"/>
  </rcc>
  <rcc rId="32480" sId="2">
    <oc r="E101">
      <v>13975</v>
    </oc>
    <nc r="E101"/>
  </rcc>
  <rcc rId="32481" sId="2">
    <oc r="E102">
      <v>52670</v>
    </oc>
    <nc r="E102"/>
  </rcc>
  <rcc rId="32482" sId="2">
    <oc r="E103">
      <v>6490</v>
    </oc>
    <nc r="E103"/>
  </rcc>
  <rcc rId="32483" sId="2">
    <oc r="E104">
      <v>22740</v>
    </oc>
    <nc r="E104"/>
  </rcc>
  <rcc rId="32484" sId="2">
    <oc r="E105">
      <v>20880</v>
    </oc>
    <nc r="E105"/>
  </rcc>
  <rcc rId="32485" sId="2">
    <oc r="E106">
      <v>91785</v>
    </oc>
    <nc r="E106"/>
  </rcc>
  <rcc rId="32486" sId="2">
    <oc r="E107">
      <v>11055</v>
    </oc>
    <nc r="E107"/>
  </rcc>
  <rcc rId="32487" sId="2">
    <oc r="E108">
      <v>30285</v>
    </oc>
    <nc r="E108"/>
  </rcc>
  <rcc rId="32488" sId="2">
    <oc r="E109">
      <v>21275</v>
    </oc>
    <nc r="E109"/>
  </rcc>
  <rcc rId="32489" sId="2">
    <oc r="E110">
      <v>10765</v>
    </oc>
    <nc r="E110"/>
  </rcc>
  <rcc rId="32490" sId="2">
    <oc r="E111">
      <v>24090</v>
    </oc>
    <nc r="E111"/>
  </rcc>
  <rcc rId="32491" sId="2">
    <oc r="E112">
      <v>16955</v>
    </oc>
    <nc r="E112"/>
  </rcc>
  <rcc rId="32492" sId="2">
    <oc r="E113">
      <v>56800</v>
    </oc>
    <nc r="E113"/>
  </rcc>
  <rcc rId="32493" sId="2">
    <oc r="E114">
      <v>15760</v>
    </oc>
    <nc r="E114"/>
  </rcc>
  <rcc rId="32494" sId="2">
    <oc r="E115">
      <v>48870</v>
    </oc>
    <nc r="E115"/>
  </rcc>
  <rcc rId="32495" sId="2">
    <oc r="E116">
      <v>21020</v>
    </oc>
    <nc r="E116"/>
  </rcc>
  <rcc rId="32496" sId="2">
    <oc r="E117">
      <v>8370</v>
    </oc>
    <nc r="E117"/>
  </rcc>
  <rcc rId="32497" sId="13">
    <oc r="A1" t="inlineStr">
      <is>
        <t>СПРАВОЧНАЯ ИНФОРМАЦИЯ потребление коммунальных услуг в здании по адресу г.Химки, ул.Лавочкина, д.13 июль 2023г.</t>
      </is>
    </oc>
    <nc r="A1" t="inlineStr">
      <is>
        <t>СПРАВОЧНАЯ ИНФОРМАЦИЯ потребление коммунальных услуг в здании по адресу г.Химки, ул.Лавочкина, д.13 август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5" sId="5">
    <nc r="E156">
      <v>25750</v>
    </nc>
  </rcc>
  <rcc rId="31536" sId="5">
    <nc r="E157">
      <v>37210</v>
    </nc>
  </rcc>
  <rcc rId="31537" sId="5">
    <nc r="E158">
      <v>5325</v>
    </nc>
  </rcc>
  <rcc rId="31538" sId="5">
    <nc r="E159">
      <v>8055</v>
    </nc>
  </rcc>
  <rcc rId="31539" sId="5">
    <nc r="E160">
      <v>14850</v>
    </nc>
  </rcc>
  <rcc rId="31540" sId="5">
    <nc r="E161">
      <v>92295</v>
    </nc>
  </rcc>
  <rcc rId="31541" sId="5">
    <nc r="E162">
      <v>75105</v>
    </nc>
  </rcc>
  <rcc rId="31542" sId="5">
    <nc r="E163">
      <v>20850</v>
    </nc>
  </rcc>
  <rcc rId="31543" sId="5">
    <nc r="E164">
      <v>46580</v>
    </nc>
  </rcc>
  <rcc rId="31544" sId="5">
    <nc r="E166">
      <v>23945</v>
    </nc>
  </rcc>
  <rcc rId="31545" sId="5">
    <nc r="E167">
      <v>1465</v>
    </nc>
  </rcc>
  <rcc rId="31546" sId="5">
    <nc r="E168">
      <v>13655</v>
    </nc>
  </rcc>
  <rcc rId="31547" sId="5">
    <nc r="E169">
      <v>13175</v>
    </nc>
  </rcc>
  <rcc rId="31548" sId="5">
    <nc r="E170">
      <v>11200</v>
    </nc>
  </rcc>
  <rcc rId="31549" sId="5">
    <nc r="E171">
      <v>71450</v>
    </nc>
  </rcc>
  <rcc rId="31550" sId="5">
    <nc r="E172">
      <v>40550</v>
    </nc>
  </rcc>
  <rcc rId="31551" sId="5">
    <nc r="E173">
      <v>20070</v>
    </nc>
  </rcc>
  <rcc rId="31552" sId="5">
    <nc r="E174">
      <v>10650</v>
    </nc>
  </rcc>
  <rcc rId="31553" sId="5">
    <nc r="E175">
      <v>53665</v>
    </nc>
  </rcc>
  <rcc rId="31554" sId="5">
    <nc r="E176">
      <v>45515</v>
    </nc>
  </rcc>
  <rcc rId="31555" sId="5">
    <nc r="E177">
      <v>34510</v>
    </nc>
  </rcc>
  <rcc rId="31556" sId="5">
    <nc r="E179">
      <v>50345</v>
    </nc>
  </rcc>
  <rcc rId="31557" sId="5">
    <nc r="E180">
      <v>39485</v>
    </nc>
  </rcc>
  <rcc rId="31558" sId="5">
    <nc r="E181">
      <v>10625</v>
    </nc>
  </rcc>
  <rcc rId="31559" sId="5">
    <nc r="E182">
      <v>9405</v>
    </nc>
  </rcc>
  <rcc rId="31560" sId="5">
    <nc r="E183">
      <v>31915</v>
    </nc>
  </rcc>
  <rcc rId="31561" sId="5">
    <nc r="E184">
      <v>23905</v>
    </nc>
  </rcc>
  <rcc rId="31562" sId="5">
    <nc r="E185">
      <v>11050</v>
    </nc>
  </rcc>
  <rcc rId="31563" sId="5">
    <nc r="E186">
      <v>19450</v>
    </nc>
  </rcc>
  <rcc rId="31564" sId="5">
    <nc r="E187">
      <v>40665</v>
    </nc>
  </rcc>
  <rcc rId="31565" sId="5">
    <nc r="E188">
      <v>13610</v>
    </nc>
  </rcc>
  <rcc rId="31566" sId="5">
    <nc r="E189">
      <v>12415</v>
    </nc>
  </rcc>
  <rcc rId="31567" sId="5">
    <nc r="E190">
      <v>7975</v>
    </nc>
  </rcc>
  <rfmt sheetId="5" sqref="E189">
    <dxf>
      <fill>
        <patternFill>
          <bgColor rgb="FFFFFF00"/>
        </patternFill>
      </fill>
    </dxf>
  </rfmt>
  <rcc rId="31568" sId="5">
    <nc r="E191">
      <v>26835</v>
    </nc>
  </rcc>
  <rcc rId="31569" sId="5">
    <nc r="E192">
      <v>34000</v>
    </nc>
  </rcc>
  <rcc rId="31570" sId="5">
    <nc r="E193">
      <v>27950</v>
    </nc>
  </rcc>
  <rcc rId="31571" sId="5">
    <nc r="E194">
      <v>10225</v>
    </nc>
  </rcc>
  <rcc rId="31572" sId="5">
    <nc r="E195">
      <v>10335</v>
    </nc>
  </rcc>
  <rcc rId="31573" sId="5">
    <nc r="E196">
      <v>23500</v>
    </nc>
  </rcc>
  <rcc rId="31574" sId="5">
    <nc r="E197">
      <v>9610</v>
    </nc>
  </rcc>
  <rcc rId="31575" sId="5">
    <nc r="E198">
      <v>18175</v>
    </nc>
  </rcc>
  <rcc rId="31576" sId="5">
    <nc r="E199">
      <v>16425</v>
    </nc>
  </rcc>
  <rcc rId="31577" sId="5">
    <nc r="E200">
      <v>23010</v>
    </nc>
  </rcc>
  <rcc rId="31578" sId="5">
    <nc r="E201">
      <v>16330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92" sId="4">
    <oc r="E35">
      <v>11755</v>
    </oc>
    <nc r="E35">
      <v>11775</v>
    </nc>
  </rcc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06" sId="5">
    <oc r="E121">
      <v>84165</v>
    </oc>
    <nc r="E121">
      <v>84310</v>
    </nc>
  </rcc>
  <rfmt sheetId="5" sqref="E121">
    <dxf>
      <fill>
        <patternFill>
          <bgColor theme="0"/>
        </patternFill>
      </fill>
    </dxf>
  </rfmt>
  <rcc rId="31607" sId="5">
    <oc r="E189">
      <v>12415</v>
    </oc>
    <nc r="E189">
      <v>124150</v>
    </nc>
  </rcc>
  <rfmt sheetId="5" sqref="E189">
    <dxf>
      <fill>
        <patternFill>
          <bgColor theme="0"/>
        </patternFill>
      </fill>
    </dxf>
  </rfmt>
  <rcc rId="31608" sId="5">
    <nc r="G14">
      <v>70725</v>
    </nc>
  </rcc>
  <rcc rId="31609" sId="5">
    <oc r="D14">
      <v>70725</v>
    </oc>
    <nc r="D14"/>
  </rcc>
  <rcc rId="31610" sId="5">
    <oc r="F14">
      <f>E14-D14</f>
    </oc>
    <nc r="F14"/>
  </rcc>
  <rfmt sheetId="5" sqref="F14">
    <dxf>
      <fill>
        <patternFill patternType="solid">
          <bgColor theme="0"/>
        </patternFill>
      </fill>
    </dxf>
  </rfmt>
  <rfmt sheetId="5" sqref="F14">
    <dxf>
      <fill>
        <patternFill>
          <bgColor rgb="FFFF0000"/>
        </patternFill>
      </fill>
    </dxf>
  </rfmt>
  <rfmt sheetId="5" sqref="E14">
    <dxf>
      <fill>
        <patternFill>
          <bgColor theme="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1" sId="5">
    <nc r="F14">
      <v>240</v>
    </nc>
  </rcc>
  <rcc rId="31612" sId="5">
    <oc r="G202">
      <f>+F93+F69+F60+F178+F165</f>
    </oc>
    <nc r="G202">
      <f>+F93+F69+F60+F178+F165+F14</f>
    </nc>
  </rcc>
  <rcmt sheetId="5" cell="F14" guid="{44D4135B-F7FB-4982-84AC-89879DD5AE0D}" author="HP" newLength="75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13" sId="16">
    <oc r="E20">
      <v>41738</v>
    </oc>
    <nc r="E20">
      <v>40926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27" sId="2">
    <oc r="E92">
      <v>11470</v>
    </oc>
    <nc r="E92">
      <v>12470</v>
    </nc>
  </rcc>
  <rcmt sheetId="2" cell="F92" guid="{00000000-0000-0000-0000-000000000000}" action="delete" author="HP"/>
  <rfmt sheetId="16" sqref="E13">
    <dxf>
      <fill>
        <patternFill>
          <bgColor theme="0"/>
        </patternFill>
      </fill>
    </dxf>
  </rfmt>
  <rcc rId="31628" sId="16">
    <nc r="G20" t="inlineStr">
      <is>
        <t>40738</t>
      </is>
    </nc>
  </rcc>
  <rfmt sheetId="16" sqref="G20" start="0" length="2147483647">
    <dxf>
      <font>
        <sz val="12"/>
      </font>
    </dxf>
  </rfmt>
  <rfmt sheetId="16" sqref="G20" start="0" length="2147483647">
    <dxf>
      <font>
        <sz val="10"/>
      </font>
    </dxf>
  </rfmt>
  <rfmt sheetId="16" sqref="G20" start="0" length="2147483647">
    <dxf>
      <font>
        <sz val="9"/>
      </font>
    </dxf>
  </rfmt>
  <rcc rId="31629" sId="13" numFmtId="4">
    <oc r="D5">
      <v>4549.63</v>
    </oc>
    <nc r="D5">
      <v>4598.1099999999997</v>
    </nc>
  </rcc>
  <rcc rId="31630" sId="13">
    <oc r="E7">
      <f>1174-F7</f>
    </oc>
    <nc r="E7">
      <f>1391-F7</f>
    </nc>
  </rcc>
  <rcc rId="31631" sId="13">
    <oc r="F8">
      <f>150*4.33</f>
    </oc>
    <nc r="F8">
      <f>151*4.33</f>
    </nc>
  </rcc>
  <rcc rId="31632" sId="13">
    <oc r="F6">
      <f>F7*0.0704</f>
    </oc>
    <nc r="F6">
      <f>F7*0.0754</f>
    </nc>
  </rcc>
  <rcc rId="31633" sId="13">
    <oc r="G6">
      <f>G7*0.0704</f>
    </oc>
    <nc r="G6">
      <f>G7*0.0754</f>
    </nc>
  </rcc>
  <rcc rId="31634" sId="13">
    <oc r="E6">
      <f>E7*0.0704</f>
    </oc>
    <nc r="E6">
      <f>E7*0.0754</f>
    </nc>
  </rcc>
  <rcc rId="31635" sId="13">
    <oc r="F7">
      <f>154*3.23</f>
    </oc>
    <nc r="F7">
      <f>151*3.23</f>
    </nc>
  </rcc>
  <rcc rId="31636" sId="13" numFmtId="4">
    <oc r="E8">
      <v>1950</v>
    </oc>
    <nc r="E8">
      <f>2376-F8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37" sId="16">
    <nc r="H20">
      <v>40784</v>
    </nc>
  </rcc>
  <rfmt sheetId="16" sqref="H20">
    <dxf>
      <alignment vertical="center" readingOrder="0"/>
    </dxf>
  </rfmt>
  <rfmt sheetId="16" sqref="H20">
    <dxf>
      <alignment horizontal="left" readingOrder="0"/>
    </dxf>
  </rfmt>
  <rcc rId="31638" sId="16" numFmtId="19">
    <nc r="G19">
      <v>45128</v>
    </nc>
  </rcc>
  <rcc rId="31639" sId="16" odxf="1" dxf="1" numFmtId="21">
    <nc r="H19">
      <v>45132</v>
    </nc>
    <odxf>
      <numFmt numFmtId="0" formatCode="General"/>
    </odxf>
    <ndxf>
      <numFmt numFmtId="21" formatCode="dd/mmm"/>
    </ndxf>
  </rcc>
  <rfmt sheetId="16" sqref="G19:H19">
    <dxf>
      <alignment horizontal="center" readingOrder="0"/>
    </dxf>
  </rfmt>
  <rfmt sheetId="16" sqref="G19:H19" start="0" length="2147483647">
    <dxf>
      <font>
        <u val="none"/>
      </font>
    </dxf>
  </rfmt>
  <rfmt sheetId="16" sqref="G19:H19">
    <dxf>
      <numFmt numFmtId="0" formatCode="General"/>
    </dxf>
  </rfmt>
  <rfmt sheetId="16" sqref="G19:H19">
    <dxf>
      <numFmt numFmtId="19" formatCode="dd/mm/yyyy"/>
    </dxf>
  </rfmt>
  <rfmt sheetId="16" sqref="H19">
    <dxf>
      <alignment vertical="center" readingOrder="0"/>
    </dxf>
  </rfmt>
  <rfmt sheetId="16" sqref="G19:H19" start="0" length="2147483647">
    <dxf>
      <font>
        <sz val="9"/>
      </font>
    </dxf>
  </rfmt>
  <rfmt sheetId="16" sqref="G19:H19" start="0" length="2147483647">
    <dxf>
      <font>
        <b val="0"/>
      </font>
    </dxf>
  </rfmt>
  <rfmt sheetId="16" sqref="G20:H20" start="0" length="2147483647">
    <dxf>
      <font>
        <sz val="9"/>
      </font>
    </dxf>
  </rfmt>
  <rfmt sheetId="16" sqref="G20:H20">
    <dxf>
      <alignment horizontal="center" readingOrder="0"/>
    </dxf>
  </rfmt>
  <rfmt sheetId="16" sqref="G19:H19">
    <dxf>
      <alignment vertical="bottom" readingOrder="0"/>
    </dxf>
  </rfmt>
  <rfmt sheetId="16" sqref="G20:H20">
    <dxf>
      <alignment vertical="top" readingOrder="0"/>
    </dxf>
  </rfmt>
  <rfmt sheetId="16" sqref="E20">
    <dxf>
      <fill>
        <patternFill>
          <bgColor theme="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40" sId="13">
    <oc r="E8">
      <f>2376-F8</f>
    </oc>
    <nc r="E8">
      <f>2376-F8-77</f>
    </nc>
  </rcc>
  <rcc rId="31641" sId="13" numFmtId="4">
    <oc r="D8">
      <v>275804</v>
    </oc>
    <nc r="D8">
      <v>279571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G20:H20">
    <dxf>
      <alignment vertical="center" readingOrder="0"/>
    </dxf>
  </rfmt>
  <rfmt sheetId="16" sqref="G19:H20" start="0" length="2147483647">
    <dxf>
      <font>
        <b/>
      </font>
    </dxf>
  </rfmt>
  <rcc rId="31642" sId="13" numFmtId="4">
    <oc r="E8">
      <f>2376-F8-77</f>
    </oc>
    <nc r="E8">
      <v>1645</v>
    </nc>
  </rcc>
  <rcc rId="31643" sId="13">
    <oc r="A1" t="inlineStr">
      <is>
        <t>СПРАВОЧНАЯ ИНФОРМАЦИЯ потребление коммунальных услуг в здании по адресу г.Химки, ул.Лавочкина, д.13 июнь 2023г.</t>
      </is>
    </oc>
    <nc r="A1" t="inlineStr">
      <is>
        <t>СПРАВОЧНАЯ ИНФОРМАЦИЯ потребление коммунальных услуг в здании по адресу г.Химки, ул.Лавочкина, д.13 июль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11" sId="1">
    <nc r="D8">
      <v>7192</v>
    </nc>
  </rcc>
  <rcc rId="32512" sId="1">
    <nc r="D9">
      <v>3037</v>
    </nc>
  </rcc>
  <rcc rId="32513" sId="1">
    <nc r="D10">
      <v>14944</v>
    </nc>
  </rcc>
  <rcc rId="32514" sId="1">
    <nc r="D11">
      <v>19776</v>
    </nc>
  </rcc>
  <rcc rId="32515" sId="1">
    <nc r="D13">
      <v>7107</v>
    </nc>
  </rcc>
  <rcc rId="32516" sId="1">
    <nc r="D14">
      <v>5234</v>
    </nc>
  </rcc>
  <rcc rId="32517" sId="1">
    <nc r="D15">
      <v>4445</v>
    </nc>
  </rcc>
  <rcc rId="32518" sId="1">
    <nc r="D16">
      <v>7926</v>
    </nc>
  </rcc>
  <rcc rId="32519" sId="1">
    <nc r="D18">
      <v>12190</v>
    </nc>
  </rcc>
  <rcc rId="32520" sId="1">
    <nc r="D19">
      <v>3389</v>
    </nc>
  </rcc>
  <rcc rId="32521" sId="1">
    <nc r="D20">
      <v>10770</v>
    </nc>
  </rcc>
  <rcc rId="32522" sId="1">
    <nc r="D21">
      <v>13202</v>
    </nc>
  </rcc>
  <rcc rId="32523" sId="1">
    <nc r="D30">
      <v>4234</v>
    </nc>
  </rcc>
  <rcc rId="32524" sId="1">
    <nc r="D31">
      <v>4001</v>
    </nc>
  </rcc>
  <rcc rId="32525" sId="1">
    <nc r="D33">
      <v>19581</v>
    </nc>
  </rcc>
  <rcc rId="32526" sId="1">
    <nc r="D34">
      <v>14506</v>
    </nc>
  </rcc>
  <rcc rId="32527" sId="1">
    <nc r="D36">
      <v>15626</v>
    </nc>
  </rcc>
  <rcc rId="32528" sId="1">
    <nc r="D37">
      <v>2623</v>
    </nc>
  </rcc>
  <rcc rId="32529" sId="1">
    <nc r="D38">
      <v>29046</v>
    </nc>
  </rcc>
  <rcc rId="32530" sId="1">
    <nc r="D39">
      <v>23992</v>
    </nc>
  </rcc>
  <rcc rId="32531" sId="1">
    <nc r="D45">
      <v>12858</v>
    </nc>
  </rcc>
  <rcc rId="32532" sId="1">
    <nc r="D46">
      <v>7525</v>
    </nc>
  </rcc>
  <rcc rId="32533" sId="1">
    <nc r="D47">
      <v>1472</v>
    </nc>
  </rcc>
  <rcc rId="32534" sId="16">
    <nc r="E4">
      <v>989</v>
    </nc>
  </rcc>
  <rcc rId="32535" sId="16">
    <nc r="E7">
      <v>10326</v>
    </nc>
  </rcc>
  <rfmt sheetId="16" sqref="D7">
    <dxf>
      <fill>
        <patternFill>
          <bgColor theme="0"/>
        </patternFill>
      </fill>
    </dxf>
  </rfmt>
  <rcc rId="32536" sId="16">
    <nc r="E8">
      <v>834</v>
    </nc>
  </rcc>
  <rcc rId="32537" sId="16">
    <nc r="E9">
      <v>1660</v>
    </nc>
  </rcc>
  <rcc rId="32538" sId="16">
    <nc r="E11">
      <v>26950</v>
    </nc>
  </rcc>
  <rcc rId="32539" sId="16">
    <nc r="E12">
      <v>16632</v>
    </nc>
  </rcc>
  <rcc rId="32540" sId="16">
    <nc r="E13">
      <v>24764</v>
    </nc>
  </rcc>
  <rcc rId="32541" sId="16">
    <nc r="E15">
      <v>1384</v>
    </nc>
  </rcc>
  <rfmt sheetId="16" sqref="D15">
    <dxf>
      <fill>
        <patternFill>
          <bgColor theme="0"/>
        </patternFill>
      </fill>
    </dxf>
  </rfmt>
  <rcc rId="32542" sId="16">
    <nc r="E16">
      <v>8112</v>
    </nc>
  </rcc>
  <rcc rId="32543" sId="16">
    <oc r="G16" t="inlineStr">
      <is>
        <t>&gt;8099</t>
      </is>
    </oc>
    <nc r="G16"/>
  </rcc>
  <rcc rId="32544" sId="16">
    <nc r="E17">
      <v>27559</v>
    </nc>
  </rcc>
  <rcc rId="32545" sId="16">
    <nc r="E18">
      <v>2919</v>
    </nc>
  </rcc>
  <rcc rId="32546" sId="16">
    <nc r="E19">
      <v>20005</v>
    </nc>
  </rcc>
  <rcc rId="32547" sId="16">
    <nc r="E21">
      <v>688</v>
    </nc>
  </rcc>
  <rcc rId="32548" sId="16">
    <nc r="E24">
      <v>26753</v>
    </nc>
  </rcc>
  <rcc rId="32549" sId="16">
    <nc r="E25">
      <v>77138</v>
    </nc>
  </rcc>
  <rcc rId="32550" sId="16">
    <nc r="E26">
      <v>17724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57" sId="13" numFmtId="4">
    <oc r="D8">
      <v>279571</v>
    </oc>
    <nc r="D8">
      <v>279363</v>
    </nc>
  </rcc>
  <rcc rId="31658" sId="13" numFmtId="4">
    <oc r="E8">
      <v>1645</v>
    </oc>
    <nc r="E8">
      <v>1437</v>
    </nc>
  </rcc>
  <rcc rId="31659" sId="13">
    <oc r="E6">
      <f>E7*0.0754</f>
    </oc>
    <nc r="E6">
      <f>E7*0.075</f>
    </nc>
  </rcc>
  <rcc rId="31660" sId="13">
    <oc r="F6">
      <f>F7*0.0754</f>
    </oc>
    <nc r="F6">
      <f>F7*0.075</f>
    </nc>
  </rcc>
  <rcc rId="31661" sId="13">
    <oc r="G6">
      <f>G7*0.0754</f>
    </oc>
    <nc r="G6">
      <f>G7*0.075</f>
    </nc>
  </rcc>
  <rcc rId="31662" sId="13" numFmtId="4">
    <oc r="E10">
      <v>93202</v>
    </oc>
    <nc r="E10">
      <v>64654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64" sId="16">
    <nc r="E20">
      <v>40926</v>
    </nc>
  </rcc>
  <rcc rId="32565" sId="16" odxf="1" dxf="1" numFmtId="19">
    <nc r="I19">
      <v>45159</v>
    </nc>
    <odxf>
      <numFmt numFmtId="0" formatCode="General"/>
    </odxf>
    <ndxf>
      <numFmt numFmtId="19" formatCode="dd/mm/yyyy"/>
    </ndxf>
  </rcc>
  <rfmt sheetId="16" sqref="I19:I20">
    <dxf>
      <alignment horizontal="left" readingOrder="0"/>
    </dxf>
  </rfmt>
  <rcc rId="32566" sId="16">
    <nc r="I20">
      <v>40782</v>
    </nc>
  </rcc>
  <rfmt sheetId="16" sqref="I20">
    <dxf>
      <alignment vertical="top" readingOrder="0"/>
    </dxf>
  </rfmt>
  <rfmt sheetId="16" sqref="I20">
    <dxf>
      <alignment vertical="center" readingOrder="0"/>
    </dxf>
  </rfmt>
  <rfmt sheetId="16" sqref="I19:I20" start="0" length="2147483647">
    <dxf>
      <font>
        <sz val="9"/>
      </font>
    </dxf>
  </rfmt>
  <rfmt sheetId="16" sqref="I19:I20" start="0" length="2147483647">
    <dxf>
      <font>
        <b/>
      </font>
    </dxf>
  </rfmt>
  <rfmt sheetId="16" sqref="I19:I20">
    <dxf>
      <alignment vertical="center" readingOrder="0"/>
    </dxf>
  </rfmt>
  <rfmt sheetId="16" sqref="I19:I20">
    <dxf>
      <alignment vertical="bottom" readingOrder="0"/>
    </dxf>
  </rfmt>
  <rfmt sheetId="16" sqref="I19:I20">
    <dxf>
      <alignment horizontal="center" readingOrder="0"/>
    </dxf>
  </rfmt>
  <rfmt sheetId="16" sqref="I20">
    <dxf>
      <alignment vertical="center" readingOrder="0"/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80" sId="2">
    <nc r="E6">
      <v>1140</v>
    </nc>
  </rcc>
  <rcc rId="32581" sId="2">
    <nc r="E7">
      <v>23270</v>
    </nc>
  </rcc>
  <rcc rId="32582" sId="2">
    <nc r="E8">
      <v>20705</v>
    </nc>
  </rcc>
  <rcc rId="32583" sId="2">
    <nc r="E9">
      <v>25355</v>
    </nc>
  </rcc>
  <rfmt sheetId="2" sqref="E10">
    <dxf>
      <fill>
        <patternFill>
          <bgColor rgb="FFFFFF00"/>
        </patternFill>
      </fill>
    </dxf>
  </rfmt>
  <rfmt sheetId="2" sqref="E10">
    <dxf>
      <fill>
        <patternFill>
          <bgColor rgb="FFFF0000"/>
        </patternFill>
      </fill>
    </dxf>
  </rfmt>
  <rcc rId="32584" sId="2">
    <nc r="E11">
      <v>27005</v>
    </nc>
  </rcc>
  <rcc rId="32585" sId="2">
    <nc r="E12">
      <v>20450</v>
    </nc>
  </rcc>
  <rcc rId="32586" sId="2">
    <nc r="E13">
      <v>31205</v>
    </nc>
  </rcc>
  <rcc rId="32587" sId="2">
    <nc r="E14">
      <v>21655</v>
    </nc>
  </rcc>
  <rcc rId="32588" sId="2">
    <nc r="E15">
      <v>41170</v>
    </nc>
  </rcc>
  <rcc rId="32589" sId="2">
    <nc r="E16">
      <v>43485</v>
    </nc>
  </rcc>
  <rcc rId="32590" sId="2">
    <nc r="E17">
      <v>35300</v>
    </nc>
  </rcc>
  <rcc rId="32591" sId="2">
    <nc r="E18">
      <v>17200</v>
    </nc>
  </rcc>
  <rcc rId="32592" sId="2">
    <nc r="E19">
      <v>2695</v>
    </nc>
  </rcc>
  <rcc rId="32593" sId="2">
    <nc r="E20">
      <v>2600</v>
    </nc>
  </rcc>
  <rcc rId="32594" sId="2">
    <nc r="E21">
      <v>28695</v>
    </nc>
  </rcc>
  <rcc rId="32595" sId="2">
    <nc r="E22">
      <v>7370</v>
    </nc>
  </rcc>
  <rcc rId="32596" sId="2">
    <nc r="E23">
      <v>880</v>
    </nc>
  </rcc>
  <rcc rId="32597" sId="2">
    <nc r="E24">
      <v>8665</v>
    </nc>
  </rcc>
  <rcc rId="32598" sId="2">
    <nc r="E25">
      <v>14425</v>
    </nc>
  </rcc>
  <rcc rId="32599" sId="2">
    <nc r="E26">
      <v>13505</v>
    </nc>
  </rcc>
  <rcc rId="32600" sId="2">
    <nc r="E27">
      <v>50190</v>
    </nc>
  </rcc>
  <rcc rId="32601" sId="2">
    <nc r="E28">
      <v>12135</v>
    </nc>
  </rcc>
  <rcc rId="32602" sId="2">
    <nc r="E29">
      <v>63245</v>
    </nc>
  </rcc>
  <rcc rId="32603" sId="2">
    <nc r="E30">
      <v>8525</v>
    </nc>
  </rcc>
  <rcc rId="32604" sId="2">
    <nc r="E31">
      <v>2485</v>
    </nc>
  </rcc>
  <rcc rId="32605" sId="2">
    <nc r="E32">
      <v>25815</v>
    </nc>
  </rcc>
  <rcc rId="32606" sId="2">
    <nc r="E34">
      <v>48575</v>
    </nc>
  </rcc>
  <rcc rId="32607" sId="2">
    <nc r="E35">
      <v>56510</v>
    </nc>
  </rcc>
  <rcc rId="32608" sId="2">
    <nc r="E36">
      <v>14470</v>
    </nc>
  </rcc>
  <rcc rId="32609" sId="2">
    <nc r="E37">
      <v>36395</v>
    </nc>
  </rcc>
  <rcc rId="32610" sId="2">
    <nc r="E38">
      <v>42855</v>
    </nc>
  </rcc>
  <rcc rId="32611" sId="2">
    <nc r="E39">
      <v>31950</v>
    </nc>
  </rcc>
  <rcc rId="32612" sId="2">
    <nc r="E40">
      <v>29945</v>
    </nc>
  </rcc>
  <rcc rId="32613" sId="2">
    <nc r="E41">
      <v>31525</v>
    </nc>
  </rcc>
  <rcc rId="32614" sId="2">
    <nc r="E42">
      <v>31315</v>
    </nc>
  </rcc>
  <rcc rId="32615" sId="2">
    <nc r="E43">
      <v>6415</v>
    </nc>
  </rcc>
  <rcc rId="32616" sId="2">
    <nc r="E44">
      <v>34495</v>
    </nc>
  </rcc>
  <rcc rId="32617" sId="2">
    <nc r="E45">
      <v>24295</v>
    </nc>
  </rcc>
  <rcc rId="32618" sId="2">
    <nc r="E46">
      <v>42665</v>
    </nc>
  </rcc>
  <rcc rId="32619" sId="2">
    <nc r="E47">
      <v>53170</v>
    </nc>
  </rcc>
  <rcc rId="32620" sId="2">
    <nc r="E48">
      <v>41995</v>
    </nc>
  </rcc>
  <rcc rId="32621" sId="2">
    <nc r="E49">
      <v>89430</v>
    </nc>
  </rcc>
  <rcc rId="32622" sId="2">
    <nc r="E50">
      <v>78320</v>
    </nc>
  </rcc>
  <rcc rId="32623" sId="2">
    <nc r="E51">
      <v>10050</v>
    </nc>
  </rcc>
  <rcc rId="32624" sId="2">
    <nc r="E52">
      <v>11655</v>
    </nc>
  </rcc>
  <rcc rId="32625" sId="2">
    <nc r="E53">
      <v>20790</v>
    </nc>
  </rcc>
  <rcc rId="32626" sId="2">
    <nc r="E54">
      <v>11675</v>
    </nc>
  </rcc>
  <rcc rId="32627" sId="2">
    <nc r="E55">
      <v>45045</v>
    </nc>
  </rcc>
  <rcc rId="32628" sId="2">
    <nc r="E56">
      <v>11305</v>
    </nc>
  </rcc>
  <rcc rId="32629" sId="2">
    <nc r="E58">
      <v>23630</v>
    </nc>
  </rcc>
  <rcc rId="32630" sId="2">
    <nc r="E59">
      <v>23115</v>
    </nc>
  </rcc>
  <rcc rId="32631" sId="2">
    <nc r="E60">
      <v>13255</v>
    </nc>
  </rcc>
  <rcc rId="32632" sId="2">
    <nc r="E61">
      <v>70760</v>
    </nc>
  </rcc>
  <rcc rId="32633" sId="2">
    <nc r="E62">
      <v>14025</v>
    </nc>
  </rcc>
  <rcc rId="32634" sId="2">
    <nc r="E63">
      <v>2145</v>
    </nc>
  </rcc>
  <rcc rId="32635" sId="2">
    <nc r="E64">
      <v>20395</v>
    </nc>
  </rcc>
  <rcc rId="32636" sId="2">
    <nc r="E65">
      <v>66645</v>
    </nc>
  </rcc>
  <rcc rId="32637" sId="2">
    <nc r="E66">
      <v>31430</v>
    </nc>
  </rcc>
  <rcc rId="32638" sId="2">
    <nc r="E67">
      <v>7935</v>
    </nc>
  </rcc>
  <rcc rId="32639" sId="2">
    <nc r="E68">
      <v>27210</v>
    </nc>
  </rcc>
  <rcc rId="32640" sId="2">
    <nc r="E69">
      <v>55475</v>
    </nc>
  </rcc>
  <rcc rId="32641" sId="2">
    <nc r="E70">
      <v>86915</v>
    </nc>
  </rcc>
  <rcc rId="32642" sId="2">
    <nc r="E71">
      <v>37040</v>
    </nc>
  </rcc>
  <rcc rId="32643" sId="2">
    <nc r="E72">
      <v>6205</v>
    </nc>
  </rcc>
  <rcc rId="32644" sId="2">
    <nc r="E73">
      <v>57325</v>
    </nc>
  </rcc>
  <rcc rId="32645" sId="2">
    <nc r="E74">
      <v>9895</v>
    </nc>
  </rcc>
  <rcc rId="32646" sId="2">
    <nc r="E75">
      <v>275</v>
    </nc>
  </rcc>
  <rcc rId="32647" sId="2">
    <nc r="E76">
      <v>26500</v>
    </nc>
  </rcc>
  <rcc rId="32648" sId="2">
    <nc r="E77">
      <v>19060</v>
    </nc>
  </rcc>
  <rcc rId="32649" sId="2">
    <nc r="E78">
      <v>36830</v>
    </nc>
  </rcc>
  <rcc rId="32650" sId="2">
    <nc r="E79">
      <v>8055</v>
    </nc>
  </rcc>
  <rcc rId="32651" sId="2">
    <nc r="E80">
      <v>28510</v>
    </nc>
  </rcc>
  <rcc rId="32652" sId="2">
    <nc r="E81">
      <v>10745</v>
    </nc>
  </rcc>
  <rcc rId="32653" sId="2">
    <nc r="E83">
      <v>7835</v>
    </nc>
  </rcc>
  <rcc rId="32654" sId="2">
    <nc r="E84">
      <v>12835</v>
    </nc>
  </rcc>
  <rcc rId="32655" sId="2">
    <nc r="E85">
      <v>9540</v>
    </nc>
  </rcc>
  <rcc rId="32656" sId="2">
    <nc r="E86">
      <v>37295</v>
    </nc>
  </rcc>
  <rcc rId="32657" sId="2">
    <nc r="E87">
      <v>35825</v>
    </nc>
  </rcc>
  <rcc rId="32658" sId="2">
    <nc r="E88">
      <v>19190</v>
    </nc>
  </rcc>
  <rcc rId="32659" sId="2">
    <nc r="E89">
      <v>68090</v>
    </nc>
  </rcc>
  <rcc rId="32660" sId="2">
    <nc r="E90">
      <v>61110</v>
    </nc>
  </rcc>
  <rcc rId="32661" sId="2">
    <nc r="E91">
      <v>14060</v>
    </nc>
  </rcc>
  <rcc rId="32662" sId="2">
    <nc r="E92">
      <v>12525</v>
    </nc>
  </rcc>
  <rcc rId="32663" sId="2">
    <nc r="E93">
      <v>730</v>
    </nc>
  </rcc>
  <rcc rId="32664" sId="2">
    <nc r="E94">
      <v>37375</v>
    </nc>
  </rcc>
  <rcc rId="32665" sId="2">
    <nc r="E95">
      <v>14130</v>
    </nc>
  </rcc>
  <rcc rId="32666" sId="2">
    <nc r="E96">
      <v>41785</v>
    </nc>
  </rcc>
  <rcc rId="32667" sId="2">
    <nc r="E97">
      <v>25185</v>
    </nc>
  </rcc>
  <rcc rId="32668" sId="2">
    <nc r="E98">
      <v>10955</v>
    </nc>
  </rcc>
  <rcc rId="32669" sId="2">
    <nc r="E99">
      <v>12780</v>
    </nc>
  </rcc>
  <rcc rId="32670" sId="2">
    <nc r="E100">
      <v>4895</v>
    </nc>
  </rcc>
  <rcc rId="32671" sId="2">
    <nc r="E101">
      <v>14185</v>
    </nc>
  </rcc>
  <rcc rId="32672" sId="2">
    <nc r="E102">
      <v>52880</v>
    </nc>
  </rcc>
  <rcc rId="32673" sId="2">
    <nc r="E103">
      <v>6535</v>
    </nc>
  </rcc>
  <rcc rId="32674" sId="2">
    <nc r="E104">
      <v>22940</v>
    </nc>
  </rcc>
  <rcc rId="32675" sId="2">
    <nc r="E105">
      <v>20950</v>
    </nc>
  </rcc>
  <rcc rId="32676" sId="2">
    <nc r="E106">
      <v>92355</v>
    </nc>
  </rcc>
  <rcc rId="32677" sId="2">
    <nc r="E107">
      <v>11055</v>
    </nc>
  </rcc>
  <rcc rId="32678" sId="2">
    <nc r="E108">
      <v>30475</v>
    </nc>
  </rcc>
  <rcc rId="32679" sId="2">
    <nc r="E109">
      <v>21680</v>
    </nc>
  </rcc>
  <rcc rId="32680" sId="2">
    <nc r="E110">
      <v>11035</v>
    </nc>
  </rcc>
  <rcc rId="32681" sId="2">
    <nc r="E111">
      <v>24285</v>
    </nc>
  </rcc>
  <rcc rId="32682" sId="2">
    <nc r="E112">
      <v>17085</v>
    </nc>
  </rcc>
  <rcc rId="32683" sId="2">
    <nc r="E113">
      <v>57050</v>
    </nc>
  </rcc>
  <rcc rId="32684" sId="2">
    <nc r="E114">
      <v>15900</v>
    </nc>
  </rcc>
  <rcc rId="32685" sId="2">
    <nc r="E115">
      <v>49090</v>
    </nc>
  </rcc>
  <rcc rId="32686" sId="2">
    <nc r="E116">
      <v>21135</v>
    </nc>
  </rcc>
  <rcc rId="32687" sId="2">
    <nc r="E117">
      <v>8430</v>
    </nc>
  </rcc>
  <rcc rId="32688" sId="2">
    <nc r="E10">
      <v>110680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02" sId="3">
    <nc r="E7">
      <v>13430</v>
    </nc>
  </rcc>
  <rcc rId="32703" sId="3">
    <nc r="E8">
      <v>815</v>
    </nc>
  </rcc>
  <rcc rId="32704" sId="3">
    <nc r="E9">
      <v>15270</v>
    </nc>
  </rcc>
  <rcc rId="32705" sId="3">
    <nc r="E10">
      <v>14020</v>
    </nc>
  </rcc>
  <rcc rId="32706" sId="3">
    <nc r="E11">
      <v>920</v>
    </nc>
  </rcc>
  <rcc rId="32707" sId="3">
    <nc r="E12">
      <v>29040</v>
    </nc>
  </rcc>
  <rcc rId="32708" sId="3">
    <nc r="E13">
      <v>11340</v>
    </nc>
  </rcc>
  <rcc rId="32709" sId="3">
    <nc r="E14">
      <v>18820</v>
    </nc>
  </rcc>
  <rcc rId="32710" sId="3">
    <nc r="E15">
      <v>4065</v>
    </nc>
  </rcc>
  <rcc rId="32711" sId="3">
    <nc r="E16">
      <v>77555</v>
    </nc>
  </rcc>
  <rcc rId="32712" sId="3">
    <nc r="E17">
      <v>40970</v>
    </nc>
  </rcc>
  <rcc rId="32713" sId="3">
    <nc r="E18">
      <v>15510</v>
    </nc>
  </rcc>
  <rcc rId="32714" sId="3">
    <nc r="E19">
      <v>154850</v>
    </nc>
  </rcc>
  <rcc rId="32715" sId="3">
    <nc r="E20">
      <v>6055</v>
    </nc>
  </rcc>
  <rcc rId="32716" sId="3">
    <nc r="E21">
      <v>13680</v>
    </nc>
  </rcc>
  <rcc rId="32717" sId="3">
    <nc r="E22">
      <v>13235</v>
    </nc>
  </rcc>
  <rcc rId="32718" sId="3">
    <nc r="E23">
      <v>38240</v>
    </nc>
  </rcc>
  <rcc rId="32719" sId="3">
    <nc r="E24">
      <v>53835</v>
    </nc>
  </rcc>
  <rcc rId="32720" sId="3">
    <nc r="E25">
      <v>12040</v>
    </nc>
  </rcc>
  <rcc rId="32721" sId="3">
    <nc r="E26">
      <v>15</v>
    </nc>
  </rcc>
  <rcc rId="32722" sId="3">
    <nc r="E27">
      <v>34545</v>
    </nc>
  </rcc>
  <rfmt sheetId="3" sqref="E27">
    <dxf>
      <fill>
        <patternFill>
          <bgColor rgb="FFFF0000"/>
        </patternFill>
      </fill>
    </dxf>
  </rfmt>
  <rcc rId="32723" sId="3">
    <nc r="E28">
      <v>31915</v>
    </nc>
  </rcc>
  <rcc rId="32724" sId="3">
    <nc r="E29">
      <v>32440</v>
    </nc>
  </rcc>
  <rcc rId="32725" sId="3">
    <nc r="E30">
      <v>31245</v>
    </nc>
  </rcc>
  <rcc rId="32726" sId="3">
    <nc r="E31">
      <v>64725</v>
    </nc>
  </rcc>
  <rfmt sheetId="3" sqref="E27">
    <dxf>
      <fill>
        <patternFill>
          <bgColor theme="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27" sId="4">
    <nc r="E7">
      <v>8275</v>
    </nc>
  </rcc>
  <rcc rId="32728" sId="4">
    <nc r="E8">
      <v>52480</v>
    </nc>
  </rcc>
  <rcc rId="32729" sId="4">
    <nc r="E9">
      <v>5770</v>
    </nc>
  </rcc>
  <rcc rId="32730" sId="4">
    <nc r="E10">
      <v>23100</v>
    </nc>
  </rcc>
  <rcc rId="32731" sId="4">
    <nc r="E11">
      <v>13700</v>
    </nc>
  </rcc>
  <rcc rId="32732" sId="4">
    <nc r="E12">
      <v>46165</v>
    </nc>
  </rcc>
  <rcc rId="32733" sId="4">
    <nc r="E13">
      <v>17485</v>
    </nc>
  </rcc>
  <rcc rId="32734" sId="4">
    <nc r="E14">
      <v>9560</v>
    </nc>
  </rcc>
  <rcc rId="32735" sId="4">
    <nc r="E15">
      <v>27720</v>
    </nc>
  </rcc>
  <rcc rId="32736" sId="4">
    <nc r="E16">
      <v>28415</v>
    </nc>
  </rcc>
  <rcc rId="32737" sId="4">
    <nc r="E17">
      <v>30790</v>
    </nc>
  </rcc>
  <rcc rId="32738" sId="4">
    <nc r="E18">
      <v>33400</v>
    </nc>
  </rcc>
  <rcc rId="32739" sId="4">
    <nc r="E19">
      <v>53810</v>
    </nc>
  </rcc>
  <rcc rId="32740" sId="4">
    <nc r="E20">
      <v>4330</v>
    </nc>
  </rcc>
  <rcc rId="32741" sId="4">
    <nc r="E21">
      <v>8885</v>
    </nc>
  </rcc>
  <rcc rId="32742" sId="4">
    <nc r="E22">
      <v>22395</v>
    </nc>
  </rcc>
  <rcc rId="32743" sId="4">
    <nc r="E23">
      <v>49177</v>
    </nc>
  </rcc>
  <rcc rId="32744" sId="4">
    <nc r="E24">
      <v>30385</v>
    </nc>
  </rcc>
  <rcc rId="32745" sId="4">
    <nc r="E25">
      <v>34600</v>
    </nc>
  </rcc>
  <rcc rId="32746" sId="4">
    <nc r="E26">
      <v>16980</v>
    </nc>
  </rcc>
  <rcc rId="32747" sId="4">
    <nc r="E27">
      <v>15345</v>
    </nc>
  </rcc>
  <rcc rId="32748" sId="4">
    <nc r="E28">
      <v>58035</v>
    </nc>
  </rcc>
  <rcc rId="32749" sId="4">
    <nc r="E29">
      <v>34465</v>
    </nc>
  </rcc>
  <rcc rId="32750" sId="4">
    <nc r="E31">
      <v>22000</v>
    </nc>
  </rcc>
  <rcc rId="32751" sId="4">
    <nc r="E32">
      <v>29945</v>
    </nc>
  </rcc>
  <rcc rId="32752" sId="4">
    <nc r="E33">
      <v>38425</v>
    </nc>
  </rcc>
  <rcc rId="32753" sId="4">
    <nc r="E34">
      <v>19285</v>
    </nc>
  </rcc>
  <rcc rId="32754" sId="4">
    <nc r="E35">
      <v>11775</v>
    </nc>
  </rcc>
  <rfmt sheetId="4" sqref="E35">
    <dxf>
      <fill>
        <patternFill>
          <bgColor rgb="FFFF0000"/>
        </patternFill>
      </fill>
    </dxf>
  </rfmt>
  <rcc rId="32755" sId="4">
    <nc r="E36">
      <v>48840</v>
    </nc>
  </rcc>
  <rcc rId="32756" sId="4">
    <nc r="E37">
      <v>38990</v>
    </nc>
  </rcc>
  <rcc rId="32757" sId="4">
    <nc r="E38">
      <v>12340</v>
    </nc>
  </rcc>
  <rcc rId="32758" sId="4">
    <nc r="E39">
      <v>42570</v>
    </nc>
  </rcc>
  <rcc rId="32759" sId="4">
    <nc r="E40">
      <v>37780</v>
    </nc>
  </rcc>
  <rcc rId="32760" sId="4">
    <nc r="E41">
      <v>4305</v>
    </nc>
  </rcc>
  <rcc rId="32761" sId="4">
    <nc r="E42">
      <v>100780</v>
    </nc>
  </rcc>
  <rcc rId="32762" sId="4">
    <nc r="E43">
      <v>9815</v>
    </nc>
  </rcc>
  <rcc rId="32763" sId="4">
    <nc r="E44">
      <v>2280</v>
    </nc>
  </rcc>
  <rcc rId="32764" sId="4">
    <nc r="E45">
      <v>87935</v>
    </nc>
  </rcc>
  <rcc rId="32765" sId="4">
    <nc r="E46">
      <v>9025</v>
    </nc>
  </rcc>
  <rcc rId="32766" sId="4">
    <nc r="E47">
      <v>11525</v>
    </nc>
  </rcc>
  <rcc rId="32767" sId="4">
    <nc r="E48">
      <v>54785</v>
    </nc>
  </rcc>
  <rcc rId="32768" sId="4">
    <nc r="E49">
      <v>14770</v>
    </nc>
  </rcc>
  <rcc rId="32769" sId="4">
    <nc r="E50">
      <v>32175</v>
    </nc>
  </rcc>
  <rcc rId="32770" sId="4">
    <nc r="E51">
      <v>15800</v>
    </nc>
  </rcc>
  <rcc rId="32771" sId="4">
    <nc r="E52">
      <v>9875</v>
    </nc>
  </rcc>
  <rcc rId="32772" sId="4">
    <nc r="E53">
      <v>19895</v>
    </nc>
  </rcc>
  <rcc rId="32773" sId="4">
    <nc r="E54">
      <v>6015</v>
    </nc>
  </rcc>
  <rcc rId="32774" sId="4">
    <nc r="E55">
      <v>54290</v>
    </nc>
  </rcc>
  <rcc rId="32775" sId="4">
    <nc r="E56">
      <v>51640</v>
    </nc>
  </rcc>
  <rcc rId="32776" sId="4">
    <nc r="E57">
      <v>5785</v>
    </nc>
  </rcc>
  <rcc rId="32777" sId="4">
    <nc r="E58">
      <v>28915</v>
    </nc>
  </rcc>
  <rcc rId="32778" sId="4">
    <nc r="E59">
      <v>13160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79" sId="5">
    <nc r="E6">
      <v>14180</v>
    </nc>
  </rcc>
  <rcc rId="32780" sId="5">
    <nc r="E7">
      <v>5740</v>
    </nc>
  </rcc>
  <rcc rId="32781" sId="5">
    <nc r="E8">
      <v>16460</v>
    </nc>
  </rcc>
  <rcc rId="32782" sId="5">
    <nc r="E9">
      <v>11175</v>
    </nc>
  </rcc>
  <rcc rId="32783" sId="5">
    <nc r="E10">
      <v>20860</v>
    </nc>
  </rcc>
  <rcc rId="32784" sId="5">
    <nc r="E11">
      <v>45690</v>
    </nc>
  </rcc>
  <rcc rId="32785" sId="5">
    <nc r="E12">
      <v>20900</v>
    </nc>
  </rcc>
  <rcc rId="32786" sId="5">
    <nc r="E13">
      <v>13950</v>
    </nc>
  </rcc>
  <rcc rId="32787" sId="5">
    <nc r="E15">
      <v>20265</v>
    </nc>
  </rcc>
  <rcc rId="32788" sId="5">
    <nc r="E16">
      <v>7195</v>
    </nc>
  </rcc>
  <rcc rId="32789" sId="5">
    <nc r="E17">
      <v>33095</v>
    </nc>
  </rcc>
  <rcc rId="32790" sId="5">
    <nc r="E18">
      <v>18995</v>
    </nc>
  </rcc>
  <rcc rId="32791" sId="5">
    <nc r="E19">
      <v>13915</v>
    </nc>
  </rcc>
  <rcc rId="32792" sId="5">
    <nc r="E20">
      <v>53715</v>
    </nc>
  </rcc>
  <rcc rId="32793" sId="5">
    <nc r="E21">
      <v>70740</v>
    </nc>
  </rcc>
  <rcc rId="32794" sId="5">
    <nc r="E22">
      <v>54580</v>
    </nc>
  </rcc>
  <rcc rId="32795" sId="5">
    <nc r="E23">
      <v>11780</v>
    </nc>
  </rcc>
  <rcc rId="32796" sId="5">
    <nc r="E24">
      <v>8270</v>
    </nc>
  </rcc>
  <rcc rId="32797" sId="5">
    <nc r="E25">
      <v>14560</v>
    </nc>
  </rcc>
  <rcc rId="32798" sId="5">
    <nc r="E26">
      <v>9235</v>
    </nc>
  </rcc>
  <rcc rId="32799" sId="5">
    <nc r="E27">
      <v>4470</v>
    </nc>
  </rcc>
  <rcc rId="32800" sId="5">
    <nc r="E28">
      <v>6865</v>
    </nc>
  </rcc>
  <rcc rId="32801" sId="5">
    <nc r="E29">
      <v>22665</v>
    </nc>
  </rcc>
  <rcc rId="32802" sId="5">
    <nc r="E30">
      <v>62445</v>
    </nc>
  </rcc>
  <rcc rId="32803" sId="5">
    <nc r="E31">
      <v>20500</v>
    </nc>
  </rcc>
  <rcc rId="32804" sId="5">
    <nc r="E32">
      <v>19295</v>
    </nc>
  </rcc>
  <rcc rId="32805" sId="5">
    <nc r="E33">
      <v>55610</v>
    </nc>
  </rcc>
  <rcc rId="32806" sId="5">
    <nc r="E34">
      <v>13970</v>
    </nc>
  </rcc>
  <rcc rId="32807" sId="5">
    <nc r="E35">
      <v>10965</v>
    </nc>
  </rcc>
  <rcc rId="32808" sId="5">
    <nc r="E36">
      <v>70275</v>
    </nc>
  </rcc>
  <rcc rId="32809" sId="5">
    <nc r="E37">
      <v>27525</v>
    </nc>
  </rcc>
  <rcc rId="32810" sId="5">
    <nc r="E38">
      <v>92760</v>
    </nc>
  </rcc>
  <rcc rId="32811" sId="5">
    <nc r="E39">
      <v>12670</v>
    </nc>
  </rcc>
  <rcc rId="32812" sId="5">
    <nc r="E40">
      <v>65110</v>
    </nc>
  </rcc>
  <rcc rId="32813" sId="5">
    <nc r="E41">
      <v>19655</v>
    </nc>
  </rcc>
  <rcc rId="32814" sId="5">
    <nc r="E42">
      <v>108625</v>
    </nc>
  </rcc>
  <rcc rId="32815" sId="5">
    <nc r="E43">
      <v>14535</v>
    </nc>
  </rcc>
  <rcc rId="32816" sId="5">
    <nc r="E44">
      <v>23655</v>
    </nc>
  </rcc>
  <rcc rId="32817" sId="5">
    <nc r="E45">
      <v>20405</v>
    </nc>
  </rcc>
  <rcc rId="32818" sId="5">
    <nc r="E46">
      <v>580</v>
    </nc>
  </rcc>
  <rcc rId="32819" sId="5">
    <nc r="E47">
      <v>11330</v>
    </nc>
  </rcc>
  <rcc rId="32820" sId="5">
    <nc r="E48">
      <v>25645</v>
    </nc>
  </rcc>
  <rcc rId="32821" sId="5">
    <nc r="E49">
      <v>35095</v>
    </nc>
  </rcc>
  <rcc rId="32822" sId="5">
    <nc r="E50">
      <v>19630</v>
    </nc>
  </rcc>
  <rcc rId="32823" sId="5">
    <nc r="E51">
      <v>2645</v>
    </nc>
  </rcc>
  <rcc rId="32824" sId="5">
    <nc r="E52">
      <v>22840</v>
    </nc>
  </rcc>
  <rcc rId="32825" sId="5">
    <nc r="E53">
      <v>36810</v>
    </nc>
  </rcc>
  <rcc rId="32826" sId="5">
    <nc r="E54">
      <v>42830</v>
    </nc>
  </rcc>
  <rcc rId="32827" sId="5">
    <nc r="E55">
      <v>8770</v>
    </nc>
  </rcc>
  <rcc rId="32828" sId="5">
    <nc r="E56">
      <v>265605</v>
    </nc>
  </rcc>
  <rcc rId="32829" sId="5">
    <nc r="E57">
      <v>32270</v>
    </nc>
  </rcc>
  <rcc rId="32830" sId="5">
    <nc r="E58">
      <v>9055</v>
    </nc>
  </rcc>
  <rcc rId="32831" sId="5">
    <nc r="E59">
      <v>67110</v>
    </nc>
  </rcc>
  <rcc rId="32832" sId="5">
    <nc r="E61">
      <v>3910</v>
    </nc>
  </rcc>
  <rcc rId="32833" sId="5">
    <nc r="E62">
      <v>8930</v>
    </nc>
  </rcc>
  <rcc rId="32834" sId="5">
    <nc r="E63">
      <v>1790</v>
    </nc>
  </rcc>
  <rcc rId="32835" sId="5">
    <nc r="E64">
      <v>20050</v>
    </nc>
  </rcc>
  <rcc rId="32836" sId="5">
    <nc r="E65">
      <v>7190</v>
    </nc>
  </rcc>
  <rcc rId="32837" sId="5">
    <nc r="E66">
      <v>23890</v>
    </nc>
  </rcc>
  <rcc rId="32838" sId="5">
    <nc r="E67">
      <v>29710</v>
    </nc>
  </rcc>
  <rcc rId="32839" sId="5">
    <nc r="E68">
      <v>5985</v>
    </nc>
  </rcc>
  <rcc rId="32840" sId="5">
    <nc r="E70">
      <v>20670</v>
    </nc>
  </rcc>
  <rcc rId="32841" sId="5">
    <nc r="E71">
      <v>36700</v>
    </nc>
  </rcc>
  <rcc rId="32842" sId="5">
    <nc r="E72">
      <v>33475</v>
    </nc>
  </rcc>
  <rcc rId="32843" sId="5">
    <nc r="E73">
      <v>3945</v>
    </nc>
  </rcc>
  <rcc rId="32844" sId="5">
    <nc r="E74">
      <v>7740</v>
    </nc>
  </rcc>
  <rcc rId="32845" sId="5">
    <nc r="E75">
      <v>5985</v>
    </nc>
  </rcc>
  <rcc rId="32846" sId="5">
    <nc r="E76">
      <v>59725</v>
    </nc>
  </rcc>
  <rcc rId="32847" sId="5">
    <nc r="E77">
      <v>12545</v>
    </nc>
  </rcc>
  <rcc rId="32848" sId="5">
    <nc r="E78">
      <v>12405</v>
    </nc>
  </rcc>
  <rcc rId="32849" sId="5">
    <nc r="E79">
      <v>9505</v>
    </nc>
  </rcc>
  <rcc rId="32850" sId="5">
    <nc r="E80">
      <v>7950</v>
    </nc>
  </rcc>
  <rcc rId="32851" sId="5">
    <nc r="E81">
      <v>10785</v>
    </nc>
  </rcc>
  <rcc rId="32852" sId="5">
    <nc r="E82">
      <v>2310</v>
    </nc>
  </rcc>
  <rcc rId="32853" sId="5">
    <nc r="E83">
      <v>15885</v>
    </nc>
  </rcc>
  <rcc rId="32854" sId="5">
    <nc r="E84">
      <v>170</v>
    </nc>
  </rcc>
  <rcc rId="32855" sId="5">
    <nc r="E85">
      <v>25870</v>
    </nc>
  </rcc>
  <rcc rId="32856" sId="5">
    <nc r="E86">
      <v>27440</v>
    </nc>
  </rcc>
  <rcc rId="32857" sId="5">
    <nc r="E87">
      <v>8905</v>
    </nc>
  </rcc>
  <rcc rId="32858" sId="5">
    <nc r="E88">
      <v>3105</v>
    </nc>
  </rcc>
  <rcc rId="32859" sId="5">
    <nc r="E89">
      <v>39880</v>
    </nc>
  </rcc>
  <rcc rId="32860" sId="5">
    <nc r="E90">
      <v>27550</v>
    </nc>
  </rcc>
  <rcc rId="32861" sId="5">
    <nc r="E91">
      <v>68540</v>
    </nc>
  </rcc>
  <rcc rId="32862" sId="5">
    <nc r="E92">
      <v>40895</v>
    </nc>
  </rcc>
  <rcc rId="32863" sId="5">
    <nc r="E94">
      <v>2395</v>
    </nc>
  </rcc>
  <rcc rId="32864" sId="5">
    <nc r="E95">
      <v>21270</v>
    </nc>
  </rcc>
  <rcc rId="32865" sId="5">
    <nc r="E96">
      <v>9145</v>
    </nc>
  </rcc>
  <rcc rId="32866" sId="5">
    <nc r="E97">
      <v>35020</v>
    </nc>
  </rcc>
  <rcc rId="32867" sId="5">
    <nc r="E98">
      <v>8735</v>
    </nc>
  </rcc>
  <rcc rId="32868" sId="5">
    <nc r="E99">
      <v>46645</v>
    </nc>
  </rcc>
  <rcc rId="32869" sId="5">
    <nc r="E100">
      <v>31480</v>
    </nc>
  </rcc>
  <rcc rId="32870" sId="5">
    <nc r="E101">
      <v>32375</v>
    </nc>
  </rcc>
  <rcc rId="32871" sId="5">
    <nc r="E102">
      <v>18120</v>
    </nc>
  </rcc>
  <rcc rId="32872" sId="5">
    <nc r="E103">
      <v>15190</v>
    </nc>
  </rcc>
  <rcc rId="32873" sId="5">
    <nc r="E104">
      <v>24235</v>
    </nc>
  </rcc>
  <rcc rId="32874" sId="5">
    <nc r="E105">
      <v>4640</v>
    </nc>
  </rcc>
  <rcc rId="32875" sId="5">
    <nc r="E106">
      <v>9745</v>
    </nc>
  </rcc>
  <rcc rId="32876" sId="5">
    <nc r="E107">
      <v>5480</v>
    </nc>
  </rcc>
  <rcc rId="32877" sId="5">
    <nc r="E108">
      <v>98725</v>
    </nc>
  </rcc>
  <rcc rId="32878" sId="5">
    <nc r="E109">
      <v>35270</v>
    </nc>
  </rcc>
  <rcc rId="32879" sId="5">
    <nc r="E110">
      <v>15680</v>
    </nc>
  </rcc>
  <rcc rId="32880" sId="5">
    <nc r="E111">
      <v>28465</v>
    </nc>
  </rcc>
  <rcc rId="32881" sId="5">
    <nc r="E112">
      <v>5905</v>
    </nc>
  </rcc>
  <rcc rId="32882" sId="5">
    <nc r="E113">
      <v>19985</v>
    </nc>
  </rcc>
  <rcc rId="32883" sId="5">
    <nc r="E114">
      <v>12685</v>
    </nc>
  </rcc>
  <rcc rId="32884" sId="5">
    <nc r="E115">
      <v>47805</v>
    </nc>
  </rcc>
  <rcc rId="32885" sId="5">
    <nc r="E116">
      <v>36860</v>
    </nc>
  </rcc>
  <rcc rId="32886" sId="5">
    <nc r="E117">
      <v>97490</v>
    </nc>
  </rcc>
  <rcc rId="32887" sId="5">
    <nc r="E118">
      <v>41620</v>
    </nc>
  </rcc>
  <rcc rId="32888" sId="5">
    <nc r="E119">
      <v>2880</v>
    </nc>
  </rcc>
  <rcc rId="32889" sId="5">
    <nc r="E120">
      <v>87815</v>
    </nc>
  </rcc>
  <rcc rId="32890" sId="5">
    <nc r="E121">
      <v>84310</v>
    </nc>
  </rcc>
  <rfmt sheetId="5" sqref="E121">
    <dxf>
      <fill>
        <patternFill>
          <bgColor rgb="FFFF0000"/>
        </patternFill>
      </fill>
    </dxf>
  </rfmt>
  <rcc rId="32891" sId="5">
    <nc r="E122">
      <v>16075</v>
    </nc>
  </rcc>
  <rcc rId="32892" sId="5">
    <nc r="E123">
      <v>5430</v>
    </nc>
  </rcc>
  <rcc rId="32893" sId="5">
    <nc r="E124">
      <v>9080</v>
    </nc>
  </rcc>
  <rcc rId="32894" sId="5">
    <nc r="E125">
      <v>10570</v>
    </nc>
  </rcc>
  <rcc rId="32895" sId="5">
    <nc r="E126">
      <v>32255</v>
    </nc>
  </rcc>
  <rcc rId="32896" sId="5">
    <nc r="E127">
      <v>63115</v>
    </nc>
  </rcc>
  <rcc rId="32897" sId="5">
    <nc r="E128">
      <v>10930</v>
    </nc>
  </rcc>
  <rcc rId="32898" sId="5">
    <nc r="E129">
      <v>16350</v>
    </nc>
  </rcc>
  <rcc rId="32899" sId="5">
    <nc r="E130">
      <v>12540</v>
    </nc>
  </rcc>
  <rcc rId="32900" sId="5">
    <nc r="E131">
      <v>8760</v>
    </nc>
  </rcc>
  <rcc rId="32901" sId="5">
    <nc r="E132">
      <v>9970</v>
    </nc>
  </rcc>
  <rcc rId="32902" sId="5">
    <nc r="E133">
      <v>19480</v>
    </nc>
  </rcc>
  <rcc rId="32903" sId="5">
    <nc r="E134">
      <v>18960</v>
    </nc>
  </rcc>
  <rcc rId="32904" sId="5">
    <nc r="E135">
      <v>31655</v>
    </nc>
  </rcc>
  <rcc rId="32905" sId="5">
    <nc r="E136">
      <v>59850</v>
    </nc>
  </rcc>
  <rcc rId="32906" sId="5">
    <nc r="E137">
      <v>29885</v>
    </nc>
  </rcc>
  <rcc rId="32907" sId="5">
    <nc r="E138">
      <v>29685</v>
    </nc>
  </rcc>
  <rcc rId="32908" sId="5">
    <nc r="E139">
      <v>41235</v>
    </nc>
  </rcc>
  <rcc rId="32909" sId="5">
    <nc r="E140">
      <v>19690</v>
    </nc>
  </rcc>
  <rcc rId="32910" sId="5">
    <nc r="E141">
      <v>9675</v>
    </nc>
  </rcc>
  <rcc rId="32911" sId="5">
    <nc r="E142">
      <v>28130</v>
    </nc>
  </rcc>
  <rcc rId="32912" sId="5">
    <nc r="E143">
      <v>42085</v>
    </nc>
  </rcc>
  <rcc rId="32913" sId="5">
    <nc r="E144">
      <v>59390</v>
    </nc>
  </rcc>
  <rcc rId="32914" sId="5">
    <nc r="E145">
      <v>11355</v>
    </nc>
  </rcc>
  <rcc rId="32915" sId="5">
    <nc r="E146">
      <v>13325</v>
    </nc>
  </rcc>
  <rcc rId="32916" sId="5">
    <nc r="E147">
      <v>31160</v>
    </nc>
  </rcc>
  <rcc rId="32917" sId="5">
    <nc r="E148">
      <v>13840</v>
    </nc>
  </rcc>
  <rcc rId="32918" sId="5">
    <nc r="E149">
      <v>40765</v>
    </nc>
  </rcc>
  <rfmt sheetId="5" sqref="E149:E150">
    <dxf>
      <fill>
        <patternFill>
          <bgColor rgb="FFFF0000"/>
        </patternFill>
      </fill>
    </dxf>
  </rfmt>
  <rcc rId="32919" sId="5">
    <nc r="E150">
      <v>40765</v>
    </nc>
  </rcc>
  <rcc rId="32920" sId="5">
    <nc r="E151">
      <v>45660</v>
    </nc>
  </rcc>
  <rcc rId="32921" sId="5">
    <nc r="E152">
      <v>23965</v>
    </nc>
  </rcc>
  <rcc rId="32922" sId="5">
    <nc r="E153">
      <v>1405</v>
    </nc>
  </rcc>
  <rcc rId="32923" sId="5">
    <nc r="E154">
      <v>29495</v>
    </nc>
  </rcc>
  <rcc rId="32924" sId="5">
    <nc r="E155">
      <v>78475</v>
    </nc>
  </rcc>
  <rcc rId="32925" sId="5">
    <nc r="E156">
      <v>26015</v>
    </nc>
  </rcc>
  <rcc rId="32926" sId="5">
    <nc r="E157">
      <v>37500</v>
    </nc>
  </rcc>
  <rcc rId="32927" sId="5">
    <nc r="E158">
      <v>5550</v>
    </nc>
  </rcc>
  <rcc rId="32928" sId="5">
    <nc r="E159">
      <v>8115</v>
    </nc>
  </rcc>
  <rcc rId="32929" sId="5">
    <nc r="E160">
      <v>15285</v>
    </nc>
  </rcc>
  <rcc rId="32930" sId="5">
    <nc r="E161">
      <v>92355</v>
    </nc>
  </rcc>
  <rcc rId="32931" sId="5">
    <nc r="E162">
      <v>75370</v>
    </nc>
  </rcc>
  <rcc rId="32932" sId="5">
    <nc r="E163">
      <v>21210</v>
    </nc>
  </rcc>
  <rcc rId="32933" sId="5">
    <nc r="E164">
      <v>46605</v>
    </nc>
  </rcc>
  <rcc rId="32934" sId="5">
    <nc r="E166">
      <v>24100</v>
    </nc>
  </rcc>
  <rcc rId="32935" sId="5">
    <nc r="E167">
      <v>1605</v>
    </nc>
  </rcc>
  <rcc rId="32936" sId="5">
    <nc r="E168">
      <v>13760</v>
    </nc>
  </rcc>
  <rcc rId="32937" sId="5">
    <nc r="E169">
      <v>13320</v>
    </nc>
  </rcc>
  <rcc rId="32938" sId="5">
    <nc r="E170">
      <v>11395</v>
    </nc>
  </rcc>
  <rcc rId="32939" sId="5">
    <nc r="E171">
      <v>71850</v>
    </nc>
  </rcc>
  <rcc rId="32940" sId="5">
    <nc r="E172">
      <v>40865</v>
    </nc>
  </rcc>
  <rcc rId="32941" sId="5">
    <nc r="E173">
      <v>20465</v>
    </nc>
  </rcc>
  <rcc rId="32942" sId="5">
    <nc r="E174">
      <v>10795</v>
    </nc>
  </rcc>
  <rcc rId="32943" sId="5">
    <nc r="E175">
      <v>53995</v>
    </nc>
  </rcc>
  <rcc rId="32944" sId="5">
    <nc r="E176">
      <v>45635</v>
    </nc>
  </rcc>
  <rcc rId="32945" sId="5">
    <nc r="E177">
      <v>34685</v>
    </nc>
  </rcc>
  <rcc rId="32946" sId="5">
    <nc r="E179">
      <v>50525</v>
    </nc>
  </rcc>
  <rcc rId="32947" sId="5">
    <nc r="E180">
      <v>39625</v>
    </nc>
  </rcc>
  <rcc rId="32948" sId="5">
    <nc r="E181">
      <v>10825</v>
    </nc>
  </rcc>
  <rcc rId="32949" sId="5">
    <nc r="E182">
      <v>9545</v>
    </nc>
  </rcc>
  <rcc rId="32950" sId="5">
    <nc r="E183">
      <v>32105</v>
    </nc>
  </rcc>
  <rcc rId="32951" sId="5">
    <nc r="E184">
      <v>24120</v>
    </nc>
  </rcc>
  <rcc rId="32952" sId="5">
    <nc r="E185">
      <v>11210</v>
    </nc>
  </rcc>
  <rcc rId="32953" sId="5">
    <nc r="E186">
      <v>19760</v>
    </nc>
  </rcc>
  <rcc rId="32954" sId="5">
    <nc r="E187">
      <v>40770</v>
    </nc>
  </rcc>
  <rcc rId="32955" sId="5">
    <nc r="E188">
      <v>13770</v>
    </nc>
  </rcc>
  <rcc rId="32956" sId="5">
    <nc r="E189">
      <v>124505</v>
    </nc>
  </rcc>
  <rcc rId="32957" sId="5">
    <nc r="E190">
      <v>8285</v>
    </nc>
  </rcc>
  <rcc rId="32958" sId="5">
    <nc r="E191">
      <v>27300</v>
    </nc>
  </rcc>
  <rcc rId="32959" sId="5">
    <nc r="E192">
      <v>34195</v>
    </nc>
  </rcc>
  <rcc rId="32960" sId="5">
    <nc r="E193">
      <v>28311</v>
    </nc>
  </rcc>
  <rcc rId="32961" sId="5">
    <nc r="E194">
      <v>10225</v>
    </nc>
  </rcc>
  <rcc rId="32962" sId="5">
    <nc r="E195">
      <v>10400</v>
    </nc>
  </rcc>
  <rcc rId="32963" sId="5">
    <nc r="E196">
      <v>23650</v>
    </nc>
  </rcc>
  <rcc rId="32964" sId="5">
    <nc r="E197">
      <v>9855</v>
    </nc>
  </rcc>
  <rcc rId="32965" sId="5">
    <nc r="E198">
      <v>18420</v>
    </nc>
  </rcc>
  <rcc rId="32966" sId="5">
    <nc r="E199">
      <v>16460</v>
    </nc>
  </rcc>
  <rcc rId="32967" sId="5">
    <nc r="E200">
      <v>23010</v>
    </nc>
  </rcc>
  <rcc rId="32968" sId="5">
    <nc r="E201">
      <v>16545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69" sId="5">
    <oc r="E121">
      <v>84310</v>
    </oc>
    <nc r="E121">
      <v>84535</v>
    </nc>
  </rcc>
  <rfmt sheetId="5" sqref="E121">
    <dxf>
      <fill>
        <patternFill>
          <bgColor theme="0"/>
        </patternFill>
      </fill>
    </dxf>
  </rfmt>
  <rcc rId="32970" sId="5">
    <oc r="E150">
      <v>40765</v>
    </oc>
    <nc r="E150">
      <v>39525</v>
    </nc>
  </rcc>
  <rfmt sheetId="5" sqref="E149:E151">
    <dxf>
      <fill>
        <patternFill>
          <bgColor theme="0"/>
        </patternFill>
      </fill>
    </dxf>
  </rfmt>
  <rcc rId="32971" sId="5">
    <oc r="F202">
      <f>SUM(F6:F201)</f>
    </oc>
    <nc r="F202">
      <f>SUM(F6:F201)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5" sId="2">
    <oc r="E10">
      <v>110680</v>
    </oc>
    <nc r="E10">
      <v>111105</v>
    </nc>
  </rcc>
  <rfmt sheetId="2" sqref="E10">
    <dxf>
      <fill>
        <patternFill>
          <bgColor theme="0"/>
        </patternFill>
      </fill>
    </dxf>
  </rfmt>
  <rcc rId="32986" sId="3">
    <oc r="E27">
      <v>34545</v>
    </oc>
    <nc r="E27">
      <v>34580</v>
    </nc>
  </rcc>
  <rcc rId="32987" sId="4">
    <oc r="E35">
      <v>11775</v>
    </oc>
    <nc r="E35">
      <v>11815</v>
    </nc>
  </rcc>
  <rfmt sheetId="4" sqref="E35">
    <dxf>
      <fill>
        <patternFill>
          <bgColor theme="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88" sId="10" numFmtId="34">
    <oc r="C8">
      <v>2261</v>
    </oc>
    <nc r="C8">
      <v>3040.3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49" sId="13">
    <oc r="E6">
      <f>E7*0.071</f>
    </oc>
    <nc r="E6">
      <f>E7*0.0704</f>
    </nc>
  </rcc>
  <rcc rId="30350" sId="13">
    <oc r="F6">
      <f>F7*0.071</f>
    </oc>
    <nc r="F6">
      <f>F7*0.0704</f>
    </nc>
  </rcc>
  <rcc rId="30351" sId="13">
    <oc r="G6">
      <f>G7*0.071</f>
    </oc>
    <nc r="G6">
      <f>G7*0.0704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02" sId="13" numFmtId="4">
    <oc r="D5">
      <v>4598.1099999999997</v>
    </oc>
    <nc r="D5">
      <v>4672.42</v>
    </nc>
  </rcc>
  <rcc rId="33003" sId="13" numFmtId="4">
    <oc r="D8">
      <v>279363</v>
    </oc>
    <nc r="D8">
      <v>283037</v>
    </nc>
  </rcc>
  <rcc rId="33004" sId="13">
    <oc r="E7">
      <f>1391-F7</f>
    </oc>
    <nc r="E7">
      <f>1377-F7</f>
    </nc>
  </rcc>
  <rcc rId="33005" sId="13">
    <oc r="F7">
      <f>151*3.23</f>
    </oc>
    <nc r="F7">
      <f>144*3.23</f>
    </nc>
  </rcc>
  <rcc rId="33006" sId="13">
    <oc r="F8">
      <f>151*4.33</f>
    </oc>
    <nc r="F8">
      <f>144*4.33</f>
    </nc>
  </rcc>
  <rcc rId="33007" sId="13">
    <oc r="E6">
      <f>E7*0.075</f>
    </oc>
    <nc r="E6">
      <f>E7*0.0776</f>
    </nc>
  </rcc>
  <rcc rId="33008" sId="13">
    <oc r="F6">
      <f>F7*0.075</f>
    </oc>
    <nc r="F6">
      <f>F7*0.0776</f>
    </nc>
  </rcc>
  <rcc rId="33009" sId="13">
    <oc r="G6">
      <f>G7*0.075</f>
    </oc>
    <nc r="G6">
      <f>G7*0.0776</f>
    </nc>
  </rcc>
  <rcc rId="33010" sId="13" numFmtId="4">
    <oc r="E8">
      <v>1437</v>
    </oc>
    <nc r="E8">
      <v>1596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F12" start="0" length="0">
    <dxf>
      <numFmt numFmtId="1" formatCode="0"/>
    </dxf>
  </rfmt>
  <rcc rId="33024" sId="13" numFmtId="4">
    <oc r="E10">
      <v>64654</v>
    </oc>
    <nc r="E10">
      <v>75964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Под.6!$F$1:$F$206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cv guid="{11E80AD0-6AA7-470D-8311-11AF96F196E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51" sId="10">
    <oc r="A2" t="inlineStr">
      <is>
        <t>Июнь 2023 года</t>
      </is>
    </oc>
    <nc r="A2" t="inlineStr">
      <is>
        <t>Август 2023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65" sId="1">
    <oc r="A2" t="inlineStr">
      <is>
        <t>по потреблению электроэнергии за период с  22.07.2023г. по  21.08.2023г.</t>
      </is>
    </oc>
    <nc r="A2" t="inlineStr">
      <is>
        <t>по потреблению электроэнергии за период с  22.08.2023г. по  22.09.2023г.</t>
      </is>
    </nc>
  </rcc>
  <rcc rId="33066" sId="1">
    <oc r="C8">
      <v>7135</v>
    </oc>
    <nc r="C8">
      <v>7192</v>
    </nc>
  </rcc>
  <rcc rId="33067" sId="1">
    <oc r="C9">
      <v>3003</v>
    </oc>
    <nc r="C9">
      <v>3037</v>
    </nc>
  </rcc>
  <rcc rId="33068" sId="1">
    <oc r="C10">
      <v>14756</v>
    </oc>
    <nc r="C10">
      <v>14944</v>
    </nc>
  </rcc>
  <rcc rId="33069" sId="1">
    <oc r="C11">
      <v>19514</v>
    </oc>
    <nc r="C11">
      <v>19776</v>
    </nc>
  </rcc>
  <rcc rId="33070" sId="1">
    <oc r="D8">
      <v>7192</v>
    </oc>
    <nc r="D8"/>
  </rcc>
  <rcc rId="33071" sId="1">
    <oc r="D9">
      <v>3037</v>
    </oc>
    <nc r="D9"/>
  </rcc>
  <rcc rId="33072" sId="1">
    <oc r="D10">
      <v>14944</v>
    </oc>
    <nc r="D10"/>
  </rcc>
  <rcc rId="33073" sId="1">
    <oc r="D11">
      <v>19776</v>
    </oc>
    <nc r="D11"/>
  </rcc>
  <rcc rId="33074" sId="1">
    <oc r="C13">
      <v>7047</v>
    </oc>
    <nc r="C13">
      <v>7107</v>
    </nc>
  </rcc>
  <rcc rId="33075" sId="1">
    <oc r="C14">
      <v>5183</v>
    </oc>
    <nc r="C14">
      <v>5234</v>
    </nc>
  </rcc>
  <rcc rId="33076" sId="1">
    <oc r="C15">
      <v>4384</v>
    </oc>
    <nc r="C15">
      <v>4445</v>
    </nc>
  </rcc>
  <rcc rId="33077" sId="1">
    <oc r="C16">
      <v>7820</v>
    </oc>
    <nc r="C16">
      <v>7926</v>
    </nc>
  </rcc>
  <rcc rId="33078" sId="1">
    <oc r="D13">
      <v>7107</v>
    </oc>
    <nc r="D13"/>
  </rcc>
  <rcc rId="33079" sId="1">
    <oc r="D14">
      <v>5234</v>
    </oc>
    <nc r="D14"/>
  </rcc>
  <rcc rId="33080" sId="1">
    <oc r="D15">
      <v>4445</v>
    </oc>
    <nc r="D15"/>
  </rcc>
  <rcc rId="33081" sId="1">
    <oc r="D16">
      <v>7926</v>
    </oc>
    <nc r="D16"/>
  </rcc>
  <rcc rId="33082" sId="1">
    <oc r="C18">
      <v>12066</v>
    </oc>
    <nc r="C18">
      <v>12190</v>
    </nc>
  </rcc>
  <rcc rId="33083" sId="1">
    <oc r="C19">
      <v>3359</v>
    </oc>
    <nc r="C19">
      <v>3389</v>
    </nc>
  </rcc>
  <rcc rId="33084" sId="1">
    <oc r="C20">
      <v>10652</v>
    </oc>
    <nc r="C20">
      <v>10770</v>
    </nc>
  </rcc>
  <rcc rId="33085" sId="1">
    <oc r="C21">
      <v>13013</v>
    </oc>
    <nc r="C21">
      <v>13202</v>
    </nc>
  </rcc>
  <rcc rId="33086" sId="1">
    <oc r="D18">
      <v>12190</v>
    </oc>
    <nc r="D18"/>
  </rcc>
  <rcc rId="33087" sId="1">
    <oc r="D19">
      <v>3389</v>
    </oc>
    <nc r="D19"/>
  </rcc>
  <rcc rId="33088" sId="1">
    <oc r="D20">
      <v>10770</v>
    </oc>
    <nc r="D20"/>
  </rcc>
  <rcc rId="33089" sId="1">
    <oc r="D21">
      <v>13202</v>
    </oc>
    <nc r="D21"/>
  </rcc>
  <rcc rId="33090" sId="1">
    <oc r="C30">
      <v>4180</v>
    </oc>
    <nc r="C30">
      <v>4234</v>
    </nc>
  </rcc>
  <rcc rId="33091" sId="1">
    <oc r="C31">
      <v>3941</v>
    </oc>
    <nc r="C31">
      <v>4001</v>
    </nc>
  </rcc>
  <rcc rId="33092" sId="1">
    <oc r="C33">
      <v>19485</v>
    </oc>
    <nc r="C33">
      <v>19581</v>
    </nc>
  </rcc>
  <rcc rId="33093" sId="1">
    <oc r="C34">
      <v>14412</v>
    </oc>
    <nc r="C34">
      <v>14506</v>
    </nc>
  </rcc>
  <rfmt sheetId="1" sqref="C35" start="0" length="0">
    <dxf/>
  </rfmt>
  <rcc rId="33094" sId="1">
    <oc r="C36">
      <v>15482</v>
    </oc>
    <nc r="C36">
      <v>15626</v>
    </nc>
  </rcc>
  <rcc rId="33095" sId="1">
    <oc r="C37">
      <v>2592</v>
    </oc>
    <nc r="C37">
      <v>2623</v>
    </nc>
  </rcc>
  <rcc rId="33096" sId="1">
    <oc r="C38">
      <v>28714</v>
    </oc>
    <nc r="C38">
      <v>29046</v>
    </nc>
  </rcc>
  <rcc rId="33097" sId="1">
    <oc r="C39">
      <v>23720</v>
    </oc>
    <nc r="C39">
      <v>23992</v>
    </nc>
  </rcc>
  <rcc rId="33098" sId="1">
    <oc r="D30">
      <v>4234</v>
    </oc>
    <nc r="D30"/>
  </rcc>
  <rcc rId="33099" sId="1">
    <oc r="D31">
      <v>4001</v>
    </oc>
    <nc r="D31"/>
  </rcc>
  <rcc rId="33100" sId="1">
    <oc r="D33">
      <v>19581</v>
    </oc>
    <nc r="D33"/>
  </rcc>
  <rcc rId="33101" sId="1">
    <oc r="D34">
      <v>14506</v>
    </oc>
    <nc r="D34"/>
  </rcc>
  <rcc rId="33102" sId="1">
    <oc r="D36">
      <v>15626</v>
    </oc>
    <nc r="D36"/>
  </rcc>
  <rcc rId="33103" sId="1">
    <oc r="D37">
      <v>2623</v>
    </oc>
    <nc r="D37"/>
  </rcc>
  <rcc rId="33104" sId="1">
    <oc r="D38">
      <v>29046</v>
    </oc>
    <nc r="D38"/>
  </rcc>
  <rcc rId="33105" sId="1">
    <oc r="D39">
      <v>23992</v>
    </oc>
    <nc r="D39"/>
  </rcc>
  <rcc rId="33106" sId="1">
    <oc r="C45">
      <v>12654</v>
    </oc>
    <nc r="C45">
      <v>12858</v>
    </nc>
  </rcc>
  <rcc rId="33107" sId="1">
    <oc r="C46">
      <v>7436</v>
    </oc>
    <nc r="C46">
      <v>7525</v>
    </nc>
  </rcc>
  <rcc rId="33108" sId="1">
    <oc r="C47">
      <v>1455</v>
    </oc>
    <nc r="C47">
      <v>1472</v>
    </nc>
  </rcc>
  <rcc rId="33109" sId="1">
    <oc r="D45">
      <v>12858</v>
    </oc>
    <nc r="D45"/>
  </rcc>
  <rcc rId="33110" sId="1">
    <oc r="D46">
      <v>7525</v>
    </oc>
    <nc r="D46"/>
  </rcc>
  <rcc rId="33111" sId="1">
    <oc r="D47">
      <v>1472</v>
    </oc>
    <nc r="D47"/>
  </rcc>
  <rcc rId="33112" sId="2">
    <oc r="E2" t="inlineStr">
      <is>
        <t>Август</t>
      </is>
    </oc>
    <nc r="E2" t="inlineStr">
      <is>
        <t>Сентябрь</t>
      </is>
    </nc>
  </rcc>
  <rcc rId="33113" sId="2">
    <oc r="D6">
      <v>1050</v>
    </oc>
    <nc r="D6">
      <v>1140</v>
    </nc>
  </rcc>
  <rcc rId="33114" sId="2">
    <oc r="D7">
      <v>23125</v>
    </oc>
    <nc r="D7">
      <v>23270</v>
    </nc>
  </rcc>
  <rcc rId="33115" sId="2">
    <oc r="D8">
      <v>20450</v>
    </oc>
    <nc r="D8">
      <v>20705</v>
    </nc>
  </rcc>
  <rcc rId="33116" sId="2">
    <oc r="D9">
      <v>24990</v>
    </oc>
    <nc r="D9">
      <v>25355</v>
    </nc>
  </rcc>
  <rcc rId="33117" sId="2">
    <oc r="D10">
      <v>110680</v>
    </oc>
    <nc r="D10">
      <v>111105</v>
    </nc>
  </rcc>
  <rcc rId="33118" sId="2">
    <oc r="D11">
      <v>26850</v>
    </oc>
    <nc r="D11">
      <v>27005</v>
    </nc>
  </rcc>
  <rcc rId="33119" sId="2">
    <oc r="D12">
      <v>20350</v>
    </oc>
    <nc r="D12">
      <v>20450</v>
    </nc>
  </rcc>
  <rcc rId="33120" sId="2">
    <oc r="D13">
      <v>30820</v>
    </oc>
    <nc r="D13">
      <v>31205</v>
    </nc>
  </rcc>
  <rcc rId="33121" sId="2">
    <oc r="D14">
      <v>21445</v>
    </oc>
    <nc r="D14">
      <v>21655</v>
    </nc>
  </rcc>
  <rcc rId="33122" sId="2">
    <oc r="D15">
      <v>40720</v>
    </oc>
    <nc r="D15">
      <v>41170</v>
    </nc>
  </rcc>
  <rcc rId="33123" sId="2">
    <oc r="D16">
      <v>43445</v>
    </oc>
    <nc r="D16">
      <v>43485</v>
    </nc>
  </rcc>
  <rcc rId="33124" sId="2">
    <oc r="D17">
      <v>34535</v>
    </oc>
    <nc r="D17">
      <v>35300</v>
    </nc>
  </rcc>
  <rcc rId="33125" sId="2">
    <oc r="D18">
      <v>16695</v>
    </oc>
    <nc r="D18">
      <v>17200</v>
    </nc>
  </rcc>
  <rcc rId="33126" sId="2">
    <oc r="D19">
      <v>2630</v>
    </oc>
    <nc r="D19">
      <v>2695</v>
    </nc>
  </rcc>
  <rcc rId="33127" sId="2">
    <oc r="D20">
      <v>2495</v>
    </oc>
    <nc r="D20">
      <v>2600</v>
    </nc>
  </rcc>
  <rcc rId="33128" sId="2">
    <oc r="D21">
      <v>28500</v>
    </oc>
    <nc r="D21">
      <v>28695</v>
    </nc>
  </rcc>
  <rcc rId="33129" sId="2">
    <oc r="D22">
      <v>7235</v>
    </oc>
    <nc r="D22">
      <v>7370</v>
    </nc>
  </rcc>
  <rcc rId="33130" sId="2">
    <oc r="D23">
      <v>795</v>
    </oc>
    <nc r="D23">
      <v>880</v>
    </nc>
  </rcc>
  <rcc rId="33131" sId="2">
    <oc r="D24">
      <v>8310</v>
    </oc>
    <nc r="D24">
      <v>8665</v>
    </nc>
  </rcc>
  <rcc rId="33132" sId="2">
    <oc r="D25">
      <v>14290</v>
    </oc>
    <nc r="D25">
      <v>14425</v>
    </nc>
  </rcc>
  <rcc rId="33133" sId="2">
    <oc r="D26">
      <v>13335</v>
    </oc>
    <nc r="D26">
      <v>13505</v>
    </nc>
  </rcc>
  <rcc rId="33134" sId="2">
    <oc r="D27">
      <v>50035</v>
    </oc>
    <nc r="D27">
      <v>50190</v>
    </nc>
  </rcc>
  <rcc rId="33135" sId="2">
    <oc r="D28">
      <v>12055</v>
    </oc>
    <nc r="D28">
      <v>12135</v>
    </nc>
  </rcc>
  <rcc rId="33136" sId="2">
    <oc r="D29">
      <v>62995</v>
    </oc>
    <nc r="D29">
      <v>63245</v>
    </nc>
  </rcc>
  <rcc rId="33137" sId="2">
    <oc r="D30">
      <v>8360</v>
    </oc>
    <nc r="D30">
      <v>8525</v>
    </nc>
  </rcc>
  <rcc rId="33138" sId="2">
    <oc r="D31">
      <v>2430</v>
    </oc>
    <nc r="D31">
      <v>2485</v>
    </nc>
  </rcc>
  <rcc rId="33139" sId="2">
    <oc r="D32">
      <v>25585</v>
    </oc>
    <nc r="D32">
      <v>25815</v>
    </nc>
  </rcc>
  <rcc rId="33140" sId="2">
    <oc r="D34">
      <v>48080</v>
    </oc>
    <nc r="D34">
      <v>48575</v>
    </nc>
  </rcc>
  <rcc rId="33141" sId="2">
    <oc r="D35">
      <v>56290</v>
    </oc>
    <nc r="D35">
      <v>56510</v>
    </nc>
  </rcc>
  <rcc rId="33142" sId="2">
    <oc r="D36">
      <v>14320</v>
    </oc>
    <nc r="D36">
      <v>14470</v>
    </nc>
  </rcc>
  <rcc rId="33143" sId="2">
    <oc r="D37">
      <v>36105</v>
    </oc>
    <nc r="D37">
      <v>36395</v>
    </nc>
  </rcc>
  <rcc rId="33144" sId="2">
    <oc r="D38">
      <v>42325</v>
    </oc>
    <nc r="D38">
      <v>42855</v>
    </nc>
  </rcc>
  <rcc rId="33145" sId="2">
    <oc r="D39">
      <v>31440</v>
    </oc>
    <nc r="D39">
      <v>31950</v>
    </nc>
  </rcc>
  <rcc rId="33146" sId="2">
    <oc r="D40">
      <v>29705</v>
    </oc>
    <nc r="D40">
      <v>29945</v>
    </nc>
  </rcc>
  <rcc rId="33147" sId="2">
    <oc r="D41">
      <v>31305</v>
    </oc>
    <nc r="D41">
      <v>31525</v>
    </nc>
  </rcc>
  <rcc rId="33148" sId="2">
    <oc r="D42">
      <v>31235</v>
    </oc>
    <nc r="D42">
      <v>31315</v>
    </nc>
  </rcc>
  <rcc rId="33149" sId="2">
    <oc r="D43">
      <v>6285</v>
    </oc>
    <nc r="D43">
      <v>6415</v>
    </nc>
  </rcc>
  <rcc rId="33150" sId="2">
    <oc r="D44">
      <v>34075</v>
    </oc>
    <nc r="D44">
      <v>34495</v>
    </nc>
  </rcc>
  <rcc rId="33151" sId="2">
    <oc r="D45">
      <v>23670</v>
    </oc>
    <nc r="D45">
      <v>24295</v>
    </nc>
  </rcc>
  <rcc rId="33152" sId="2">
    <oc r="D46">
      <v>42430</v>
    </oc>
    <nc r="D46">
      <v>42665</v>
    </nc>
  </rcc>
  <rcc rId="33153" sId="2">
    <oc r="D47">
      <v>52895</v>
    </oc>
    <nc r="D47">
      <v>53170</v>
    </nc>
  </rcc>
  <rcc rId="33154" sId="2">
    <oc r="D48">
      <v>41925</v>
    </oc>
    <nc r="D48">
      <v>41995</v>
    </nc>
  </rcc>
  <rcc rId="33155" sId="2">
    <oc r="D49">
      <v>89250</v>
    </oc>
    <nc r="D49">
      <v>89430</v>
    </nc>
  </rcc>
  <rcc rId="33156" sId="2">
    <oc r="D50">
      <v>78005</v>
    </oc>
    <nc r="D50">
      <v>78320</v>
    </nc>
  </rcc>
  <rcc rId="33157" sId="2">
    <oc r="D51">
      <v>9865</v>
    </oc>
    <nc r="D51">
      <v>10050</v>
    </nc>
  </rcc>
  <rcc rId="33158" sId="2">
    <oc r="D52">
      <v>11480</v>
    </oc>
    <nc r="D52">
      <v>11655</v>
    </nc>
  </rcc>
  <rcc rId="33159" sId="2">
    <oc r="D53">
      <v>20665</v>
    </oc>
    <nc r="D53">
      <v>20790</v>
    </nc>
  </rcc>
  <rcc rId="33160" sId="2">
    <oc r="D54">
      <v>11520</v>
    </oc>
    <nc r="D54">
      <v>11675</v>
    </nc>
  </rcc>
  <rcc rId="33161" sId="2">
    <oc r="D55">
      <v>44920</v>
    </oc>
    <nc r="D55">
      <v>45045</v>
    </nc>
  </rcc>
  <rcc rId="33162" sId="2">
    <oc r="D56">
      <v>11195</v>
    </oc>
    <nc r="D56">
      <v>11305</v>
    </nc>
  </rcc>
  <rcc rId="33163" sId="2">
    <oc r="D58">
      <v>23470</v>
    </oc>
    <nc r="D58">
      <v>23630</v>
    </nc>
  </rcc>
  <rcc rId="33164" sId="2">
    <oc r="D59">
      <v>22990</v>
    </oc>
    <nc r="D59">
      <v>23115</v>
    </nc>
  </rcc>
  <rcc rId="33165" sId="2">
    <oc r="D60">
      <v>13250</v>
    </oc>
    <nc r="D60">
      <v>13255</v>
    </nc>
  </rcc>
  <rcc rId="33166" sId="2">
    <oc r="D61">
      <v>70635</v>
    </oc>
    <nc r="D61">
      <v>70760</v>
    </nc>
  </rcc>
  <rcc rId="33167" sId="2">
    <oc r="D62">
      <v>13930</v>
    </oc>
    <nc r="D62">
      <v>14025</v>
    </nc>
  </rcc>
  <rcc rId="33168" sId="2">
    <oc r="D63">
      <v>2135</v>
    </oc>
    <nc r="D63">
      <v>2145</v>
    </nc>
  </rcc>
  <rcc rId="33169" sId="2">
    <oc r="D64">
      <v>20365</v>
    </oc>
    <nc r="D64">
      <v>20395</v>
    </nc>
  </rcc>
  <rcc rId="33170" sId="2">
    <oc r="D65">
      <v>66155</v>
    </oc>
    <nc r="D65">
      <v>66645</v>
    </nc>
  </rcc>
  <rcc rId="33171" sId="2">
    <oc r="D66">
      <v>30980</v>
    </oc>
    <nc r="D66">
      <v>31430</v>
    </nc>
  </rcc>
  <rcc rId="33172" sId="2">
    <oc r="D67">
      <v>7850</v>
    </oc>
    <nc r="D67">
      <v>7935</v>
    </nc>
  </rcc>
  <rcc rId="33173" sId="2">
    <oc r="D68">
      <v>26955</v>
    </oc>
    <nc r="D68">
      <v>27210</v>
    </nc>
  </rcc>
  <rcc rId="33174" sId="2">
    <oc r="D69">
      <v>55210</v>
    </oc>
    <nc r="D69">
      <v>55475</v>
    </nc>
  </rcc>
  <rcc rId="33175" sId="2">
    <oc r="D70">
      <v>86780</v>
    </oc>
    <nc r="D70">
      <v>86915</v>
    </nc>
  </rcc>
  <rcc rId="33176" sId="2">
    <oc r="D71">
      <v>36845</v>
    </oc>
    <nc r="D71">
      <v>37040</v>
    </nc>
  </rcc>
  <rcc rId="33177" sId="2">
    <oc r="D72">
      <v>6020</v>
    </oc>
    <nc r="D72">
      <v>6205</v>
    </nc>
  </rcc>
  <rcc rId="33178" sId="2">
    <oc r="D73">
      <v>57000</v>
    </oc>
    <nc r="D73">
      <v>57325</v>
    </nc>
  </rcc>
  <rcc rId="33179" sId="2">
    <oc r="D74">
      <v>9815</v>
    </oc>
    <nc r="D74">
      <v>9895</v>
    </nc>
  </rcc>
  <rcc rId="33180" sId="2">
    <oc r="D76">
      <v>26295</v>
    </oc>
    <nc r="D76">
      <v>26500</v>
    </nc>
  </rcc>
  <rcc rId="33181" sId="2">
    <oc r="D77">
      <v>18660</v>
    </oc>
    <nc r="D77">
      <v>19060</v>
    </nc>
  </rcc>
  <rcc rId="33182" sId="2">
    <oc r="D78">
      <v>36750</v>
    </oc>
    <nc r="D78">
      <v>36830</v>
    </nc>
  </rcc>
  <rcc rId="33183" sId="2">
    <oc r="D79">
      <v>7900</v>
    </oc>
    <nc r="D79">
      <v>8055</v>
    </nc>
  </rcc>
  <rcc rId="33184" sId="2">
    <oc r="D80">
      <v>28380</v>
    </oc>
    <nc r="D80">
      <v>28510</v>
    </nc>
  </rcc>
  <rcc rId="33185" sId="2">
    <oc r="D81">
      <v>10555</v>
    </oc>
    <nc r="D81">
      <v>10745</v>
    </nc>
  </rcc>
  <rcc rId="33186" sId="2">
    <oc r="D83">
      <v>7805</v>
    </oc>
    <nc r="D83">
      <v>7835</v>
    </nc>
  </rcc>
  <rcc rId="33187" sId="2">
    <oc r="D84">
      <v>12605</v>
    </oc>
    <nc r="D84">
      <v>12835</v>
    </nc>
  </rcc>
  <rcc rId="33188" sId="2">
    <oc r="D85">
      <v>9495</v>
    </oc>
    <nc r="D85">
      <v>9540</v>
    </nc>
  </rcc>
  <rcc rId="33189" sId="2">
    <oc r="D86">
      <v>37180</v>
    </oc>
    <nc r="D86">
      <v>37295</v>
    </nc>
  </rcc>
  <rcc rId="33190" sId="2">
    <oc r="D87">
      <v>35715</v>
    </oc>
    <nc r="D87">
      <v>35825</v>
    </nc>
  </rcc>
  <rcc rId="33191" sId="2">
    <oc r="D88">
      <v>19070</v>
    </oc>
    <nc r="D88">
      <v>19190</v>
    </nc>
  </rcc>
  <rcc rId="33192" sId="2">
    <oc r="D89">
      <v>67955</v>
    </oc>
    <nc r="D89">
      <v>68090</v>
    </nc>
  </rcc>
  <rcc rId="33193" sId="2">
    <oc r="D90">
      <v>60895</v>
    </oc>
    <nc r="D90">
      <v>61110</v>
    </nc>
  </rcc>
  <rcc rId="33194" sId="2">
    <oc r="D91">
      <v>13755</v>
    </oc>
    <nc r="D91">
      <v>14060</v>
    </nc>
  </rcc>
  <rcc rId="33195" sId="2">
    <oc r="D92">
      <v>12470</v>
    </oc>
    <nc r="D92">
      <v>12525</v>
    </nc>
  </rcc>
  <rcc rId="33196" sId="2">
    <oc r="D94">
      <v>37075</v>
    </oc>
    <nc r="D94">
      <v>37375</v>
    </nc>
  </rcc>
  <rcc rId="33197" sId="2">
    <oc r="D95">
      <v>13785</v>
    </oc>
    <nc r="D95">
      <v>14130</v>
    </nc>
  </rcc>
  <rcc rId="33198" sId="2">
    <oc r="D96">
      <v>41620</v>
    </oc>
    <nc r="D96">
      <v>41785</v>
    </nc>
  </rcc>
  <rcc rId="33199" sId="2">
    <oc r="D97">
      <v>25010</v>
    </oc>
    <nc r="D97">
      <v>25185</v>
    </nc>
  </rcc>
  <rcc rId="33200" sId="2">
    <oc r="D98">
      <v>10770</v>
    </oc>
    <nc r="D98">
      <v>10955</v>
    </nc>
  </rcc>
  <rcc rId="33201" sId="2">
    <oc r="D99">
      <v>12620</v>
    </oc>
    <nc r="D99">
      <v>12780</v>
    </nc>
  </rcc>
  <rcc rId="33202" sId="2">
    <oc r="D101">
      <v>13975</v>
    </oc>
    <nc r="D101">
      <v>14185</v>
    </nc>
  </rcc>
  <rcc rId="33203" sId="2">
    <oc r="D102">
      <v>52670</v>
    </oc>
    <nc r="D102">
      <v>52880</v>
    </nc>
  </rcc>
  <rcc rId="33204" sId="2">
    <oc r="D103">
      <v>6490</v>
    </oc>
    <nc r="D103">
      <v>6535</v>
    </nc>
  </rcc>
  <rcc rId="33205" sId="2">
    <oc r="D104">
      <v>22740</v>
    </oc>
    <nc r="D104">
      <v>22940</v>
    </nc>
  </rcc>
  <rcc rId="33206" sId="2">
    <oc r="D105">
      <v>20880</v>
    </oc>
    <nc r="D105">
      <v>20950</v>
    </nc>
  </rcc>
  <rcc rId="33207" sId="2">
    <oc r="D106">
      <v>91785</v>
    </oc>
    <nc r="D106">
      <v>92355</v>
    </nc>
  </rcc>
  <rcc rId="33208" sId="2">
    <oc r="D108">
      <v>30285</v>
    </oc>
    <nc r="D108">
      <v>30475</v>
    </nc>
  </rcc>
  <rcc rId="33209" sId="2">
    <oc r="D109">
      <v>21275</v>
    </oc>
    <nc r="D109">
      <v>21680</v>
    </nc>
  </rcc>
  <rcc rId="33210" sId="2">
    <oc r="D110">
      <v>10765</v>
    </oc>
    <nc r="D110">
      <v>11035</v>
    </nc>
  </rcc>
  <rcc rId="33211" sId="2">
    <oc r="D111">
      <v>24090</v>
    </oc>
    <nc r="D111">
      <v>24285</v>
    </nc>
  </rcc>
  <rcc rId="33212" sId="2">
    <oc r="D112">
      <v>16955</v>
    </oc>
    <nc r="D112">
      <v>17085</v>
    </nc>
  </rcc>
  <rcc rId="33213" sId="2">
    <oc r="D113">
      <v>56800</v>
    </oc>
    <nc r="D113">
      <v>57050</v>
    </nc>
  </rcc>
  <rcc rId="33214" sId="2">
    <oc r="D114">
      <v>15760</v>
    </oc>
    <nc r="D114">
      <v>15900</v>
    </nc>
  </rcc>
  <rcc rId="33215" sId="2">
    <oc r="D115">
      <v>48870</v>
    </oc>
    <nc r="D115">
      <v>49090</v>
    </nc>
  </rcc>
  <rcc rId="33216" sId="2">
    <oc r="D116">
      <v>21020</v>
    </oc>
    <nc r="D116">
      <v>21135</v>
    </nc>
  </rcc>
  <rcc rId="33217" sId="2">
    <oc r="D117">
      <v>8370</v>
    </oc>
    <nc r="D117">
      <v>8430</v>
    </nc>
  </rcc>
  <rcc rId="33218" sId="2">
    <oc r="E6">
      <v>1140</v>
    </oc>
    <nc r="E6"/>
  </rcc>
  <rcc rId="33219" sId="2">
    <oc r="E7">
      <v>23270</v>
    </oc>
    <nc r="E7"/>
  </rcc>
  <rcc rId="33220" sId="2">
    <oc r="E8">
      <v>20705</v>
    </oc>
    <nc r="E8"/>
  </rcc>
  <rcc rId="33221" sId="2">
    <oc r="E9">
      <v>25355</v>
    </oc>
    <nc r="E9"/>
  </rcc>
  <rcc rId="33222" sId="2">
    <oc r="E10">
      <v>111105</v>
    </oc>
    <nc r="E10"/>
  </rcc>
  <rcc rId="33223" sId="2">
    <oc r="E11">
      <v>27005</v>
    </oc>
    <nc r="E11"/>
  </rcc>
  <rcc rId="33224" sId="2">
    <oc r="E12">
      <v>20450</v>
    </oc>
    <nc r="E12"/>
  </rcc>
  <rcc rId="33225" sId="2">
    <oc r="E13">
      <v>31205</v>
    </oc>
    <nc r="E13"/>
  </rcc>
  <rcc rId="33226" sId="2">
    <oc r="E14">
      <v>21655</v>
    </oc>
    <nc r="E14"/>
  </rcc>
  <rcc rId="33227" sId="2">
    <oc r="E15">
      <v>41170</v>
    </oc>
    <nc r="E15"/>
  </rcc>
  <rcc rId="33228" sId="2">
    <oc r="E16">
      <v>43485</v>
    </oc>
    <nc r="E16"/>
  </rcc>
  <rcc rId="33229" sId="2">
    <oc r="E17">
      <v>35300</v>
    </oc>
    <nc r="E17"/>
  </rcc>
  <rcc rId="33230" sId="2">
    <oc r="E18">
      <v>17200</v>
    </oc>
    <nc r="E18"/>
  </rcc>
  <rcc rId="33231" sId="2">
    <oc r="E19">
      <v>2695</v>
    </oc>
    <nc r="E19"/>
  </rcc>
  <rcc rId="33232" sId="2">
    <oc r="E20">
      <v>2600</v>
    </oc>
    <nc r="E20"/>
  </rcc>
  <rcc rId="33233" sId="2">
    <oc r="E21">
      <v>28695</v>
    </oc>
    <nc r="E21"/>
  </rcc>
  <rcc rId="33234" sId="2">
    <oc r="E22">
      <v>7370</v>
    </oc>
    <nc r="E22"/>
  </rcc>
  <rcc rId="33235" sId="2">
    <oc r="E23">
      <v>880</v>
    </oc>
    <nc r="E23"/>
  </rcc>
  <rcc rId="33236" sId="2">
    <oc r="E24">
      <v>8665</v>
    </oc>
    <nc r="E24"/>
  </rcc>
  <rcc rId="33237" sId="2">
    <oc r="E25">
      <v>14425</v>
    </oc>
    <nc r="E25"/>
  </rcc>
  <rcc rId="33238" sId="2">
    <oc r="E26">
      <v>13505</v>
    </oc>
    <nc r="E26"/>
  </rcc>
  <rcc rId="33239" sId="2">
    <oc r="E27">
      <v>50190</v>
    </oc>
    <nc r="E27"/>
  </rcc>
  <rcc rId="33240" sId="2">
    <oc r="E28">
      <v>12135</v>
    </oc>
    <nc r="E28"/>
  </rcc>
  <rcc rId="33241" sId="2">
    <oc r="E29">
      <v>63245</v>
    </oc>
    <nc r="E29"/>
  </rcc>
  <rcc rId="33242" sId="2">
    <oc r="E30">
      <v>8525</v>
    </oc>
    <nc r="E30"/>
  </rcc>
  <rcc rId="33243" sId="2">
    <oc r="E31">
      <v>2485</v>
    </oc>
    <nc r="E31"/>
  </rcc>
  <rcc rId="33244" sId="2">
    <oc r="E32">
      <v>25815</v>
    </oc>
    <nc r="E32"/>
  </rcc>
  <rcc rId="33245" sId="2">
    <oc r="E34">
      <v>48575</v>
    </oc>
    <nc r="E34"/>
  </rcc>
  <rcc rId="33246" sId="2">
    <oc r="E35">
      <v>56510</v>
    </oc>
    <nc r="E35"/>
  </rcc>
  <rcc rId="33247" sId="2">
    <oc r="E36">
      <v>14470</v>
    </oc>
    <nc r="E36"/>
  </rcc>
  <rcc rId="33248" sId="2">
    <oc r="E37">
      <v>36395</v>
    </oc>
    <nc r="E37"/>
  </rcc>
  <rcc rId="33249" sId="2">
    <oc r="E38">
      <v>42855</v>
    </oc>
    <nc r="E38"/>
  </rcc>
  <rcc rId="33250" sId="2">
    <oc r="E39">
      <v>31950</v>
    </oc>
    <nc r="E39"/>
  </rcc>
  <rcc rId="33251" sId="2">
    <oc r="E40">
      <v>29945</v>
    </oc>
    <nc r="E40"/>
  </rcc>
  <rcc rId="33252" sId="2">
    <oc r="E41">
      <v>31525</v>
    </oc>
    <nc r="E41"/>
  </rcc>
  <rcc rId="33253" sId="2">
    <oc r="E42">
      <v>31315</v>
    </oc>
    <nc r="E42"/>
  </rcc>
  <rcc rId="33254" sId="2">
    <oc r="E43">
      <v>6415</v>
    </oc>
    <nc r="E43"/>
  </rcc>
  <rcc rId="33255" sId="2">
    <oc r="E44">
      <v>34495</v>
    </oc>
    <nc r="E44"/>
  </rcc>
  <rcc rId="33256" sId="2">
    <oc r="E45">
      <v>24295</v>
    </oc>
    <nc r="E45"/>
  </rcc>
  <rcc rId="33257" sId="2">
    <oc r="E46">
      <v>42665</v>
    </oc>
    <nc r="E46"/>
  </rcc>
  <rcc rId="33258" sId="2">
    <oc r="E47">
      <v>53170</v>
    </oc>
    <nc r="E47"/>
  </rcc>
  <rcc rId="33259" sId="2">
    <oc r="E48">
      <v>41995</v>
    </oc>
    <nc r="E48"/>
  </rcc>
  <rcc rId="33260" sId="2">
    <oc r="E49">
      <v>89430</v>
    </oc>
    <nc r="E49"/>
  </rcc>
  <rcc rId="33261" sId="2">
    <oc r="E50">
      <v>78320</v>
    </oc>
    <nc r="E50"/>
  </rcc>
  <rcc rId="33262" sId="2">
    <oc r="E51">
      <v>10050</v>
    </oc>
    <nc r="E51"/>
  </rcc>
  <rcc rId="33263" sId="2">
    <oc r="E52">
      <v>11655</v>
    </oc>
    <nc r="E52"/>
  </rcc>
  <rcc rId="33264" sId="2">
    <oc r="E53">
      <v>20790</v>
    </oc>
    <nc r="E53"/>
  </rcc>
  <rcc rId="33265" sId="2">
    <oc r="E54">
      <v>11675</v>
    </oc>
    <nc r="E54"/>
  </rcc>
  <rcc rId="33266" sId="2">
    <oc r="E55">
      <v>45045</v>
    </oc>
    <nc r="E55"/>
  </rcc>
  <rcc rId="33267" sId="2">
    <oc r="E56">
      <v>11305</v>
    </oc>
    <nc r="E56"/>
  </rcc>
  <rcc rId="33268" sId="2">
    <oc r="E58">
      <v>23630</v>
    </oc>
    <nc r="E58"/>
  </rcc>
  <rcc rId="33269" sId="2">
    <oc r="E59">
      <v>23115</v>
    </oc>
    <nc r="E59"/>
  </rcc>
  <rcc rId="33270" sId="2">
    <oc r="E60">
      <v>13255</v>
    </oc>
    <nc r="E60"/>
  </rcc>
  <rcc rId="33271" sId="2">
    <oc r="E61">
      <v>70760</v>
    </oc>
    <nc r="E61"/>
  </rcc>
  <rcc rId="33272" sId="2">
    <oc r="E62">
      <v>14025</v>
    </oc>
    <nc r="E62"/>
  </rcc>
  <rcc rId="33273" sId="2">
    <oc r="E63">
      <v>2145</v>
    </oc>
    <nc r="E63"/>
  </rcc>
  <rcc rId="33274" sId="2">
    <oc r="E64">
      <v>20395</v>
    </oc>
    <nc r="E64"/>
  </rcc>
  <rcc rId="33275" sId="2">
    <oc r="E65">
      <v>66645</v>
    </oc>
    <nc r="E65"/>
  </rcc>
  <rcc rId="33276" sId="2">
    <oc r="E66">
      <v>31430</v>
    </oc>
    <nc r="E66"/>
  </rcc>
  <rcc rId="33277" sId="2">
    <oc r="E67">
      <v>7935</v>
    </oc>
    <nc r="E67"/>
  </rcc>
  <rcc rId="33278" sId="2">
    <oc r="E68">
      <v>27210</v>
    </oc>
    <nc r="E68"/>
  </rcc>
  <rcc rId="33279" sId="2">
    <oc r="E69">
      <v>55475</v>
    </oc>
    <nc r="E69"/>
  </rcc>
  <rcc rId="33280" sId="2">
    <oc r="E70">
      <v>86915</v>
    </oc>
    <nc r="E70"/>
  </rcc>
  <rcc rId="33281" sId="2">
    <oc r="E71">
      <v>37040</v>
    </oc>
    <nc r="E71"/>
  </rcc>
  <rcc rId="33282" sId="2">
    <oc r="E72">
      <v>6205</v>
    </oc>
    <nc r="E72"/>
  </rcc>
  <rcc rId="33283" sId="2">
    <oc r="E73">
      <v>57325</v>
    </oc>
    <nc r="E73"/>
  </rcc>
  <rcc rId="33284" sId="2">
    <oc r="E74">
      <v>9895</v>
    </oc>
    <nc r="E74"/>
  </rcc>
  <rcc rId="33285" sId="2">
    <oc r="E75">
      <v>275</v>
    </oc>
    <nc r="E75"/>
  </rcc>
  <rcc rId="33286" sId="2">
    <oc r="E76">
      <v>26500</v>
    </oc>
    <nc r="E76"/>
  </rcc>
  <rcc rId="33287" sId="2">
    <oc r="E77">
      <v>19060</v>
    </oc>
    <nc r="E77"/>
  </rcc>
  <rcc rId="33288" sId="2">
    <oc r="E78">
      <v>36830</v>
    </oc>
    <nc r="E78"/>
  </rcc>
  <rcc rId="33289" sId="2">
    <oc r="E79">
      <v>8055</v>
    </oc>
    <nc r="E79"/>
  </rcc>
  <rcc rId="33290" sId="2">
    <oc r="E80">
      <v>28510</v>
    </oc>
    <nc r="E80"/>
  </rcc>
  <rcc rId="33291" sId="2">
    <oc r="E81">
      <v>10745</v>
    </oc>
    <nc r="E81"/>
  </rcc>
  <rcc rId="33292" sId="2">
    <oc r="E83">
      <v>7835</v>
    </oc>
    <nc r="E83"/>
  </rcc>
  <rcc rId="33293" sId="2">
    <oc r="E84">
      <v>12835</v>
    </oc>
    <nc r="E84"/>
  </rcc>
  <rcc rId="33294" sId="2">
    <oc r="E85">
      <v>9540</v>
    </oc>
    <nc r="E85"/>
  </rcc>
  <rcc rId="33295" sId="2">
    <oc r="E86">
      <v>37295</v>
    </oc>
    <nc r="E86"/>
  </rcc>
  <rcc rId="33296" sId="2">
    <oc r="E87">
      <v>35825</v>
    </oc>
    <nc r="E87"/>
  </rcc>
  <rcc rId="33297" sId="2">
    <oc r="E88">
      <v>19190</v>
    </oc>
    <nc r="E88"/>
  </rcc>
  <rcc rId="33298" sId="2">
    <oc r="E89">
      <v>68090</v>
    </oc>
    <nc r="E89"/>
  </rcc>
  <rcc rId="33299" sId="2">
    <oc r="E90">
      <v>61110</v>
    </oc>
    <nc r="E90"/>
  </rcc>
  <rcc rId="33300" sId="2">
    <oc r="E91">
      <v>14060</v>
    </oc>
    <nc r="E91"/>
  </rcc>
  <rcc rId="33301" sId="2">
    <oc r="E92">
      <v>12525</v>
    </oc>
    <nc r="E92"/>
  </rcc>
  <rcc rId="33302" sId="2">
    <oc r="E93">
      <v>730</v>
    </oc>
    <nc r="E93"/>
  </rcc>
  <rcc rId="33303" sId="2">
    <oc r="E94">
      <v>37375</v>
    </oc>
    <nc r="E94"/>
  </rcc>
  <rcc rId="33304" sId="2">
    <oc r="E95">
      <v>14130</v>
    </oc>
    <nc r="E95"/>
  </rcc>
  <rcc rId="33305" sId="2">
    <oc r="E96">
      <v>41785</v>
    </oc>
    <nc r="E96"/>
  </rcc>
  <rcc rId="33306" sId="2">
    <oc r="E97">
      <v>25185</v>
    </oc>
    <nc r="E97"/>
  </rcc>
  <rcc rId="33307" sId="2">
    <oc r="E98">
      <v>10955</v>
    </oc>
    <nc r="E98"/>
  </rcc>
  <rcc rId="33308" sId="2">
    <oc r="E99">
      <v>12780</v>
    </oc>
    <nc r="E99"/>
  </rcc>
  <rcc rId="33309" sId="2">
    <oc r="E100">
      <v>4895</v>
    </oc>
    <nc r="E100"/>
  </rcc>
  <rcc rId="33310" sId="2">
    <oc r="E101">
      <v>14185</v>
    </oc>
    <nc r="E101"/>
  </rcc>
  <rcc rId="33311" sId="2">
    <oc r="E102">
      <v>52880</v>
    </oc>
    <nc r="E102"/>
  </rcc>
  <rcc rId="33312" sId="2">
    <oc r="E103">
      <v>6535</v>
    </oc>
    <nc r="E103"/>
  </rcc>
  <rcc rId="33313" sId="2">
    <oc r="E104">
      <v>22940</v>
    </oc>
    <nc r="E104"/>
  </rcc>
  <rcc rId="33314" sId="2">
    <oc r="E105">
      <v>20950</v>
    </oc>
    <nc r="E105"/>
  </rcc>
  <rcc rId="33315" sId="2">
    <oc r="E106">
      <v>92355</v>
    </oc>
    <nc r="E106"/>
  </rcc>
  <rcc rId="33316" sId="2">
    <oc r="E107">
      <v>11055</v>
    </oc>
    <nc r="E107"/>
  </rcc>
  <rcc rId="33317" sId="2">
    <oc r="E108">
      <v>30475</v>
    </oc>
    <nc r="E108"/>
  </rcc>
  <rcc rId="33318" sId="2">
    <oc r="E109">
      <v>21680</v>
    </oc>
    <nc r="E109"/>
  </rcc>
  <rcc rId="33319" sId="2">
    <oc r="E110">
      <v>11035</v>
    </oc>
    <nc r="E110"/>
  </rcc>
  <rcc rId="33320" sId="2">
    <oc r="E111">
      <v>24285</v>
    </oc>
    <nc r="E111"/>
  </rcc>
  <rcc rId="33321" sId="2">
    <oc r="E112">
      <v>17085</v>
    </oc>
    <nc r="E112"/>
  </rcc>
  <rcc rId="33322" sId="2">
    <oc r="E113">
      <v>57050</v>
    </oc>
    <nc r="E113"/>
  </rcc>
  <rcc rId="33323" sId="2">
    <oc r="E114">
      <v>15900</v>
    </oc>
    <nc r="E114"/>
  </rcc>
  <rcc rId="33324" sId="2">
    <oc r="E115">
      <v>49090</v>
    </oc>
    <nc r="E115"/>
  </rcc>
  <rcc rId="33325" sId="2">
    <oc r="E116">
      <v>21135</v>
    </oc>
    <nc r="E116"/>
  </rcc>
  <rcc rId="33326" sId="2">
    <oc r="E117">
      <v>8430</v>
    </oc>
    <nc r="E117"/>
  </rcc>
  <rcc rId="33327" sId="3">
    <oc r="E2" t="inlineStr">
      <is>
        <t>Август</t>
      </is>
    </oc>
    <nc r="E2" t="inlineStr">
      <is>
        <t>Сентябрь</t>
      </is>
    </nc>
  </rcc>
  <rcc rId="33328" sId="3">
    <oc r="D7">
      <v>13358</v>
    </oc>
    <nc r="D7">
      <v>13430</v>
    </nc>
  </rcc>
  <rcc rId="33329" sId="3">
    <oc r="D8">
      <v>755</v>
    </oc>
    <nc r="D8">
      <v>815</v>
    </nc>
  </rcc>
  <rcc rId="33330" sId="3">
    <oc r="D9">
      <v>15140</v>
    </oc>
    <nc r="D9">
      <v>15270</v>
    </nc>
  </rcc>
  <rcc rId="33331" sId="3">
    <oc r="D10">
      <v>13820</v>
    </oc>
    <nc r="D10">
      <v>14020</v>
    </nc>
  </rcc>
  <rcc rId="33332" sId="3">
    <oc r="D11">
      <v>915</v>
    </oc>
    <nc r="D11">
      <v>920</v>
    </nc>
  </rcc>
  <rcc rId="33333" sId="3">
    <oc r="D12">
      <v>28945</v>
    </oc>
    <nc r="D12">
      <v>29040</v>
    </nc>
  </rcc>
  <rcc rId="33334" sId="3">
    <oc r="D13">
      <v>11050</v>
    </oc>
    <nc r="D13">
      <v>11340</v>
    </nc>
  </rcc>
  <rcc rId="33335" sId="3">
    <oc r="D14">
      <v>18525</v>
    </oc>
    <nc r="D14">
      <v>18820</v>
    </nc>
  </rcc>
  <rcc rId="33336" sId="3">
    <oc r="D15">
      <v>3955</v>
    </oc>
    <nc r="D15">
      <v>4065</v>
    </nc>
  </rcc>
  <rcc rId="33337" sId="3">
    <oc r="D16">
      <v>77415</v>
    </oc>
    <nc r="D16">
      <v>77555</v>
    </nc>
  </rcc>
  <rcc rId="33338" sId="3">
    <oc r="D17">
      <v>40580</v>
    </oc>
    <nc r="D17">
      <v>40970</v>
    </nc>
  </rcc>
  <rcc rId="33339" sId="3">
    <oc r="D18">
      <v>15360</v>
    </oc>
    <nc r="D18">
      <v>15510</v>
    </nc>
  </rcc>
  <rcc rId="33340" sId="3">
    <oc r="D19">
      <v>154335</v>
    </oc>
    <nc r="D19">
      <v>154850</v>
    </nc>
  </rcc>
  <rcc rId="33341" sId="3">
    <oc r="D20">
      <v>6040</v>
    </oc>
    <nc r="D20">
      <v>6055</v>
    </nc>
  </rcc>
  <rcc rId="33342" sId="3">
    <oc r="D21">
      <v>13560</v>
    </oc>
    <nc r="D21">
      <v>13680</v>
    </nc>
  </rcc>
  <rcc rId="33343" sId="3">
    <oc r="D22">
      <v>13135</v>
    </oc>
    <nc r="D22">
      <v>13235</v>
    </nc>
  </rcc>
  <rcc rId="33344" sId="3">
    <oc r="D23">
      <v>38185</v>
    </oc>
    <nc r="D23">
      <v>38240</v>
    </nc>
  </rcc>
  <rcc rId="33345" sId="3">
    <oc r="D24">
      <v>53700</v>
    </oc>
    <nc r="D24">
      <v>53835</v>
    </nc>
  </rcc>
  <rcc rId="33346" sId="3">
    <oc r="D25">
      <v>11945</v>
    </oc>
    <nc r="D25">
      <v>12040</v>
    </nc>
  </rcc>
  <rcc rId="33347" sId="3">
    <oc r="D27">
      <v>33475</v>
    </oc>
    <nc r="D27">
      <v>34580</v>
    </nc>
  </rcc>
  <rcc rId="33348" sId="3">
    <oc r="D28">
      <v>31665</v>
    </oc>
    <nc r="D28">
      <v>31915</v>
    </nc>
  </rcc>
  <rcc rId="33349" sId="3">
    <oc r="D29">
      <v>32136</v>
    </oc>
    <nc r="D29">
      <v>32440</v>
    </nc>
  </rcc>
  <rcc rId="33350" sId="3">
    <oc r="D30">
      <v>30825</v>
    </oc>
    <nc r="D30">
      <v>31245</v>
    </nc>
  </rcc>
  <rcc rId="33351" sId="3">
    <oc r="D31">
      <v>64245</v>
    </oc>
    <nc r="D31">
      <v>64725</v>
    </nc>
  </rcc>
  <rcc rId="33352" sId="3">
    <oc r="E7">
      <v>13430</v>
    </oc>
    <nc r="E7"/>
  </rcc>
  <rcc rId="33353" sId="3">
    <oc r="E8">
      <v>815</v>
    </oc>
    <nc r="E8"/>
  </rcc>
  <rcc rId="33354" sId="3">
    <oc r="E9">
      <v>15270</v>
    </oc>
    <nc r="E9"/>
  </rcc>
  <rcc rId="33355" sId="3">
    <oc r="E10">
      <v>14020</v>
    </oc>
    <nc r="E10"/>
  </rcc>
  <rcc rId="33356" sId="3">
    <oc r="E11">
      <v>920</v>
    </oc>
    <nc r="E11"/>
  </rcc>
  <rcc rId="33357" sId="3">
    <oc r="E12">
      <v>29040</v>
    </oc>
    <nc r="E12"/>
  </rcc>
  <rcc rId="33358" sId="3">
    <oc r="E13">
      <v>11340</v>
    </oc>
    <nc r="E13"/>
  </rcc>
  <rcc rId="33359" sId="3">
    <oc r="E14">
      <v>18820</v>
    </oc>
    <nc r="E14"/>
  </rcc>
  <rcc rId="33360" sId="3">
    <oc r="E15">
      <v>4065</v>
    </oc>
    <nc r="E15"/>
  </rcc>
  <rcc rId="33361" sId="3">
    <oc r="E16">
      <v>77555</v>
    </oc>
    <nc r="E16"/>
  </rcc>
  <rcc rId="33362" sId="3">
    <oc r="E17">
      <v>40970</v>
    </oc>
    <nc r="E17"/>
  </rcc>
  <rcc rId="33363" sId="3">
    <oc r="E18">
      <v>15510</v>
    </oc>
    <nc r="E18"/>
  </rcc>
  <rcc rId="33364" sId="3">
    <oc r="E19">
      <v>154850</v>
    </oc>
    <nc r="E19"/>
  </rcc>
  <rcc rId="33365" sId="3">
    <oc r="E20">
      <v>6055</v>
    </oc>
    <nc r="E20"/>
  </rcc>
  <rcc rId="33366" sId="3">
    <oc r="E21">
      <v>13680</v>
    </oc>
    <nc r="E21"/>
  </rcc>
  <rcc rId="33367" sId="3">
    <oc r="E22">
      <v>13235</v>
    </oc>
    <nc r="E22"/>
  </rcc>
  <rcc rId="33368" sId="3">
    <oc r="E23">
      <v>38240</v>
    </oc>
    <nc r="E23"/>
  </rcc>
  <rcc rId="33369" sId="3">
    <oc r="E24">
      <v>53835</v>
    </oc>
    <nc r="E24"/>
  </rcc>
  <rcc rId="33370" sId="3">
    <oc r="E25">
      <v>12040</v>
    </oc>
    <nc r="E25"/>
  </rcc>
  <rcc rId="33371" sId="3">
    <oc r="E26">
      <v>15</v>
    </oc>
    <nc r="E26"/>
  </rcc>
  <rcc rId="33372" sId="3">
    <oc r="E27">
      <v>34580</v>
    </oc>
    <nc r="E27"/>
  </rcc>
  <rcc rId="33373" sId="3">
    <oc r="E28">
      <v>31915</v>
    </oc>
    <nc r="E28"/>
  </rcc>
  <rcc rId="33374" sId="3">
    <oc r="E29">
      <v>32440</v>
    </oc>
    <nc r="E29"/>
  </rcc>
  <rcc rId="33375" sId="3">
    <oc r="E30">
      <v>31245</v>
    </oc>
    <nc r="E30"/>
  </rcc>
  <rcc rId="33376" sId="3">
    <oc r="E31">
      <v>64725</v>
    </oc>
    <nc r="E31"/>
  </rcc>
  <rcc rId="33377" sId="4">
    <oc r="E2" t="inlineStr">
      <is>
        <t>Август</t>
      </is>
    </oc>
    <nc r="E2" t="inlineStr">
      <is>
        <t>Сентябрь</t>
      </is>
    </nc>
  </rcc>
  <rcc rId="33378" sId="4">
    <oc r="D7">
      <v>8235</v>
    </oc>
    <nc r="D7">
      <v>8275</v>
    </nc>
  </rcc>
  <rcc rId="33379" sId="4">
    <oc r="D8">
      <v>52135</v>
    </oc>
    <nc r="D8">
      <v>52480</v>
    </nc>
  </rcc>
  <rcc rId="33380" sId="4">
    <oc r="D9">
      <v>5370</v>
    </oc>
    <nc r="D9">
      <v>5770</v>
    </nc>
  </rcc>
  <rcc rId="33381" sId="4">
    <oc r="D10">
      <v>22785</v>
    </oc>
    <nc r="D10">
      <v>23100</v>
    </nc>
  </rcc>
  <rcc rId="33382" sId="4">
    <oc r="D11">
      <v>13665</v>
    </oc>
    <nc r="D11">
      <v>13700</v>
    </nc>
  </rcc>
  <rcc rId="33383" sId="4">
    <oc r="D12">
      <v>46075</v>
    </oc>
    <nc r="D12">
      <v>46165</v>
    </nc>
  </rcc>
  <rcc rId="33384" sId="4">
    <oc r="D13">
      <v>17435</v>
    </oc>
    <nc r="D13">
      <v>17485</v>
    </nc>
  </rcc>
  <rcc rId="33385" sId="4">
    <oc r="D14">
      <v>9520</v>
    </oc>
    <nc r="D14">
      <v>9560</v>
    </nc>
  </rcc>
  <rcc rId="33386" sId="4">
    <oc r="D15">
      <v>27445</v>
    </oc>
    <nc r="D15">
      <v>27720</v>
    </nc>
  </rcc>
  <rcc rId="33387" sId="4">
    <oc r="D16">
      <v>27635</v>
    </oc>
    <nc r="D16">
      <v>28415</v>
    </nc>
  </rcc>
  <rcc rId="33388" sId="4">
    <oc r="D17">
      <v>30490</v>
    </oc>
    <nc r="D17">
      <v>30790</v>
    </nc>
  </rcc>
  <rcc rId="33389" sId="4">
    <oc r="D18">
      <v>33015</v>
    </oc>
    <nc r="D18">
      <v>33400</v>
    </nc>
  </rcc>
  <rcc rId="33390" sId="4">
    <oc r="D19">
      <v>53515</v>
    </oc>
    <nc r="D19">
      <v>53810</v>
    </nc>
  </rcc>
  <rcc rId="33391" sId="4">
    <oc r="D20">
      <v>4270</v>
    </oc>
    <nc r="D20">
      <v>4330</v>
    </nc>
  </rcc>
  <rcc rId="33392" sId="4">
    <oc r="D21">
      <v>8800</v>
    </oc>
    <nc r="D21">
      <v>8885</v>
    </nc>
  </rcc>
  <rcc rId="33393" sId="4">
    <oc r="D22">
      <v>22195</v>
    </oc>
    <nc r="D22">
      <v>22395</v>
    </nc>
  </rcc>
  <rcc rId="33394" sId="4">
    <oc r="D23">
      <v>49140</v>
    </oc>
    <nc r="D23">
      <v>49177</v>
    </nc>
  </rcc>
  <rcc rId="33395" sId="4">
    <oc r="D24">
      <v>30045</v>
    </oc>
    <nc r="D24">
      <v>30385</v>
    </nc>
  </rcc>
  <rcc rId="33396" sId="4">
    <oc r="D25">
      <v>34320</v>
    </oc>
    <nc r="D25">
      <v>34600</v>
    </nc>
  </rcc>
  <rcc rId="33397" sId="4">
    <oc r="D26">
      <v>16930</v>
    </oc>
    <nc r="D26">
      <v>16980</v>
    </nc>
  </rcc>
  <rcc rId="33398" sId="4">
    <oc r="D27">
      <v>15160</v>
    </oc>
    <nc r="D27">
      <v>15345</v>
    </nc>
  </rcc>
  <rcc rId="33399" sId="4">
    <oc r="D28">
      <v>57895</v>
    </oc>
    <nc r="D28">
      <v>58035</v>
    </nc>
  </rcc>
  <rcc rId="33400" sId="4">
    <oc r="D29">
      <v>34270</v>
    </oc>
    <nc r="D29">
      <v>34465</v>
    </nc>
  </rcc>
  <rcc rId="33401" sId="4">
    <oc r="D31">
      <v>21785</v>
    </oc>
    <nc r="D31">
      <v>22000</v>
    </nc>
  </rcc>
  <rcc rId="33402" sId="4">
    <oc r="D32">
      <v>29580</v>
    </oc>
    <nc r="D32">
      <v>29945</v>
    </nc>
  </rcc>
  <rcc rId="33403" sId="4">
    <oc r="D33">
      <v>38370</v>
    </oc>
    <nc r="D33">
      <v>38425</v>
    </nc>
  </rcc>
  <rcc rId="33404" sId="4">
    <oc r="D34">
      <v>19095</v>
    </oc>
    <nc r="D34">
      <v>19285</v>
    </nc>
  </rcc>
  <rcc rId="33405" sId="4">
    <oc r="D35">
      <v>11775</v>
    </oc>
    <nc r="D35">
      <v>11815</v>
    </nc>
  </rcc>
  <rcc rId="33406" sId="4">
    <oc r="D36">
      <v>48475</v>
    </oc>
    <nc r="D36">
      <v>48840</v>
    </nc>
  </rcc>
  <rcc rId="33407" sId="4">
    <oc r="D37">
      <v>38810</v>
    </oc>
    <nc r="D37">
      <v>38990</v>
    </nc>
  </rcc>
  <rcc rId="33408" sId="4">
    <oc r="D38">
      <v>12105</v>
    </oc>
    <nc r="D38">
      <v>12340</v>
    </nc>
  </rcc>
  <rcc rId="33409" sId="4">
    <oc r="D39">
      <v>42495</v>
    </oc>
    <nc r="D39">
      <v>42570</v>
    </nc>
  </rcc>
  <rcc rId="33410" sId="4">
    <oc r="D40">
      <v>37630</v>
    </oc>
    <nc r="D40">
      <v>37780</v>
    </nc>
  </rcc>
  <rcc rId="33411" sId="4">
    <oc r="D41">
      <v>4300</v>
    </oc>
    <nc r="D41">
      <v>4305</v>
    </nc>
  </rcc>
  <rcc rId="33412" sId="4">
    <oc r="D42">
      <v>100325</v>
    </oc>
    <nc r="D42">
      <v>100780</v>
    </nc>
  </rcc>
  <rcc rId="33413" sId="4">
    <oc r="D43">
      <v>9460</v>
    </oc>
    <nc r="D43">
      <v>9815</v>
    </nc>
  </rcc>
  <rcc rId="33414" sId="4">
    <oc r="D44">
      <v>2115</v>
    </oc>
    <nc r="D44">
      <v>2280</v>
    </nc>
  </rcc>
  <rcc rId="33415" sId="4">
    <oc r="D45">
      <v>87620</v>
    </oc>
    <nc r="D45">
      <v>87935</v>
    </nc>
  </rcc>
  <rcc rId="33416" sId="4">
    <oc r="D46">
      <v>8890</v>
    </oc>
    <nc r="D46">
      <v>9025</v>
    </nc>
  </rcc>
  <rcc rId="33417" sId="4">
    <oc r="D47">
      <v>11360</v>
    </oc>
    <nc r="D47">
      <v>11525</v>
    </nc>
  </rcc>
  <rcc rId="33418" sId="4">
    <oc r="D49">
      <v>14650</v>
    </oc>
    <nc r="D49">
      <v>14770</v>
    </nc>
  </rcc>
  <rcc rId="33419" sId="4">
    <oc r="D50">
      <v>32050</v>
    </oc>
    <nc r="D50">
      <v>32175</v>
    </nc>
  </rcc>
  <rcc rId="33420" sId="4">
    <oc r="D51">
      <v>15680</v>
    </oc>
    <nc r="D51">
      <v>15800</v>
    </nc>
  </rcc>
  <rcc rId="33421" sId="4">
    <oc r="D52">
      <v>9815</v>
    </oc>
    <nc r="D52">
      <v>9875</v>
    </nc>
  </rcc>
  <rcc rId="33422" sId="4">
    <oc r="D53">
      <v>19790</v>
    </oc>
    <nc r="D53">
      <v>19895</v>
    </nc>
  </rcc>
  <rcc rId="33423" sId="4">
    <oc r="D54">
      <v>5990</v>
    </oc>
    <nc r="D54">
      <v>6015</v>
    </nc>
  </rcc>
  <rcc rId="33424" sId="4">
    <oc r="D55">
      <v>53945</v>
    </oc>
    <nc r="D55">
      <v>54290</v>
    </nc>
  </rcc>
  <rcc rId="33425" sId="4">
    <oc r="D56">
      <v>51515</v>
    </oc>
    <nc r="D56">
      <v>51640</v>
    </nc>
  </rcc>
  <rcc rId="33426" sId="4">
    <oc r="D57">
      <v>5715</v>
    </oc>
    <nc r="D57">
      <v>5785</v>
    </nc>
  </rcc>
  <rcc rId="33427" sId="4">
    <oc r="D58">
      <v>28815</v>
    </oc>
    <nc r="D58">
      <v>28915</v>
    </nc>
  </rcc>
  <rcc rId="33428" sId="4">
    <oc r="D59">
      <v>12975</v>
    </oc>
    <nc r="D59">
      <v>13160</v>
    </nc>
  </rcc>
  <rcc rId="33429" sId="4">
    <oc r="E7">
      <v>8275</v>
    </oc>
    <nc r="E7"/>
  </rcc>
  <rcc rId="33430" sId="4">
    <oc r="E8">
      <v>52480</v>
    </oc>
    <nc r="E8"/>
  </rcc>
  <rcc rId="33431" sId="4">
    <oc r="E9">
      <v>5770</v>
    </oc>
    <nc r="E9"/>
  </rcc>
  <rcc rId="33432" sId="4">
    <oc r="E10">
      <v>23100</v>
    </oc>
    <nc r="E10"/>
  </rcc>
  <rcc rId="33433" sId="4">
    <oc r="E11">
      <v>13700</v>
    </oc>
    <nc r="E11"/>
  </rcc>
  <rcc rId="33434" sId="4">
    <oc r="E12">
      <v>46165</v>
    </oc>
    <nc r="E12"/>
  </rcc>
  <rcc rId="33435" sId="4">
    <oc r="E13">
      <v>17485</v>
    </oc>
    <nc r="E13"/>
  </rcc>
  <rcc rId="33436" sId="4">
    <oc r="E14">
      <v>9560</v>
    </oc>
    <nc r="E14"/>
  </rcc>
  <rcc rId="33437" sId="4">
    <oc r="E15">
      <v>27720</v>
    </oc>
    <nc r="E15"/>
  </rcc>
  <rcc rId="33438" sId="4">
    <oc r="E16">
      <v>28415</v>
    </oc>
    <nc r="E16"/>
  </rcc>
  <rcc rId="33439" sId="4">
    <oc r="E17">
      <v>30790</v>
    </oc>
    <nc r="E17"/>
  </rcc>
  <rcc rId="33440" sId="4">
    <oc r="E18">
      <v>33400</v>
    </oc>
    <nc r="E18"/>
  </rcc>
  <rcc rId="33441" sId="4">
    <oc r="E19">
      <v>53810</v>
    </oc>
    <nc r="E19"/>
  </rcc>
  <rcc rId="33442" sId="4">
    <oc r="E20">
      <v>4330</v>
    </oc>
    <nc r="E20"/>
  </rcc>
  <rcc rId="33443" sId="4">
    <oc r="E21">
      <v>8885</v>
    </oc>
    <nc r="E21"/>
  </rcc>
  <rcc rId="33444" sId="4">
    <oc r="E22">
      <v>22395</v>
    </oc>
    <nc r="E22"/>
  </rcc>
  <rcc rId="33445" sId="4">
    <oc r="E23">
      <v>49177</v>
    </oc>
    <nc r="E23"/>
  </rcc>
  <rcc rId="33446" sId="4">
    <oc r="E24">
      <v>30385</v>
    </oc>
    <nc r="E24"/>
  </rcc>
  <rcc rId="33447" sId="4">
    <oc r="E25">
      <v>34600</v>
    </oc>
    <nc r="E25"/>
  </rcc>
  <rcc rId="33448" sId="4">
    <oc r="E26">
      <v>16980</v>
    </oc>
    <nc r="E26"/>
  </rcc>
  <rcc rId="33449" sId="4">
    <oc r="E27">
      <v>15345</v>
    </oc>
    <nc r="E27"/>
  </rcc>
  <rcc rId="33450" sId="4">
    <oc r="E28">
      <v>58035</v>
    </oc>
    <nc r="E28"/>
  </rcc>
  <rcc rId="33451" sId="4">
    <oc r="E29">
      <v>34465</v>
    </oc>
    <nc r="E29"/>
  </rcc>
  <rcc rId="33452" sId="4">
    <oc r="E31">
      <v>22000</v>
    </oc>
    <nc r="E31"/>
  </rcc>
  <rcc rId="33453" sId="4">
    <oc r="E32">
      <v>29945</v>
    </oc>
    <nc r="E32"/>
  </rcc>
  <rcc rId="33454" sId="4">
    <oc r="E33">
      <v>38425</v>
    </oc>
    <nc r="E33"/>
  </rcc>
  <rcc rId="33455" sId="4">
    <oc r="E34">
      <v>19285</v>
    </oc>
    <nc r="E34"/>
  </rcc>
  <rcc rId="33456" sId="4">
    <oc r="E35">
      <v>11815</v>
    </oc>
    <nc r="E35"/>
  </rcc>
  <rcc rId="33457" sId="4">
    <oc r="E36">
      <v>48840</v>
    </oc>
    <nc r="E36"/>
  </rcc>
  <rcc rId="33458" sId="4">
    <oc r="E37">
      <v>38990</v>
    </oc>
    <nc r="E37"/>
  </rcc>
  <rcc rId="33459" sId="4">
    <oc r="E38">
      <v>12340</v>
    </oc>
    <nc r="E38"/>
  </rcc>
  <rcc rId="33460" sId="4">
    <oc r="E39">
      <v>42570</v>
    </oc>
    <nc r="E39"/>
  </rcc>
  <rcc rId="33461" sId="4">
    <oc r="E40">
      <v>37780</v>
    </oc>
    <nc r="E40"/>
  </rcc>
  <rcc rId="33462" sId="4">
    <oc r="E41">
      <v>4305</v>
    </oc>
    <nc r="E41"/>
  </rcc>
  <rcc rId="33463" sId="4">
    <oc r="E42">
      <v>100780</v>
    </oc>
    <nc r="E42"/>
  </rcc>
  <rcc rId="33464" sId="4">
    <oc r="E43">
      <v>9815</v>
    </oc>
    <nc r="E43"/>
  </rcc>
  <rcc rId="33465" sId="4">
    <oc r="E44">
      <v>2280</v>
    </oc>
    <nc r="E44"/>
  </rcc>
  <rcc rId="33466" sId="4">
    <oc r="E45">
      <v>87935</v>
    </oc>
    <nc r="E45"/>
  </rcc>
  <rcc rId="33467" sId="4">
    <oc r="E46">
      <v>9025</v>
    </oc>
    <nc r="E46"/>
  </rcc>
  <rcc rId="33468" sId="4">
    <oc r="E47">
      <v>11525</v>
    </oc>
    <nc r="E47"/>
  </rcc>
  <rcc rId="33469" sId="4">
    <oc r="E48">
      <v>54785</v>
    </oc>
    <nc r="E48"/>
  </rcc>
  <rcc rId="33470" sId="4">
    <oc r="E49">
      <v>14770</v>
    </oc>
    <nc r="E49"/>
  </rcc>
  <rcc rId="33471" sId="4">
    <oc r="E50">
      <v>32175</v>
    </oc>
    <nc r="E50"/>
  </rcc>
  <rcc rId="33472" sId="4">
    <oc r="E51">
      <v>15800</v>
    </oc>
    <nc r="E51"/>
  </rcc>
  <rcc rId="33473" sId="4">
    <oc r="E52">
      <v>9875</v>
    </oc>
    <nc r="E52"/>
  </rcc>
  <rcc rId="33474" sId="4">
    <oc r="E53">
      <v>19895</v>
    </oc>
    <nc r="E53"/>
  </rcc>
  <rcc rId="33475" sId="4">
    <oc r="E54">
      <v>6015</v>
    </oc>
    <nc r="E54"/>
  </rcc>
  <rcc rId="33476" sId="4">
    <oc r="E55">
      <v>54290</v>
    </oc>
    <nc r="E55"/>
  </rcc>
  <rcc rId="33477" sId="4">
    <oc r="E56">
      <v>51640</v>
    </oc>
    <nc r="E56"/>
  </rcc>
  <rcc rId="33478" sId="4">
    <oc r="E57">
      <v>5785</v>
    </oc>
    <nc r="E57"/>
  </rcc>
  <rcc rId="33479" sId="4">
    <oc r="E58">
      <v>28915</v>
    </oc>
    <nc r="E58"/>
  </rcc>
  <rcc rId="33480" sId="4">
    <oc r="E59">
      <v>13160</v>
    </oc>
    <nc r="E59"/>
  </rcc>
  <rcc rId="33481" sId="5">
    <oc r="E2" t="inlineStr">
      <is>
        <t>Август</t>
      </is>
    </oc>
    <nc r="E2" t="inlineStr">
      <is>
        <t>Сентябрь</t>
      </is>
    </nc>
  </rcc>
  <rcc rId="33482" sId="5">
    <oc r="D6">
      <v>14015</v>
    </oc>
    <nc r="D6">
      <v>14180</v>
    </nc>
  </rcc>
  <rcc rId="33483" sId="5">
    <oc r="D7">
      <v>5685</v>
    </oc>
    <nc r="D7">
      <v>5740</v>
    </nc>
  </rcc>
  <rcc rId="33484" sId="5">
    <oc r="D8">
      <v>15830</v>
    </oc>
    <nc r="D8">
      <v>16460</v>
    </nc>
  </rcc>
  <rcc rId="33485" sId="5">
    <oc r="D9">
      <v>10925</v>
    </oc>
    <nc r="D9">
      <v>11175</v>
    </nc>
  </rcc>
  <rcc rId="33486" sId="5">
    <oc r="D10">
      <v>20565</v>
    </oc>
    <nc r="D10">
      <v>20860</v>
    </nc>
  </rcc>
  <rcc rId="33487" sId="5">
    <oc r="D11">
      <v>45665</v>
    </oc>
    <nc r="D11">
      <v>45690</v>
    </nc>
  </rcc>
  <rcc rId="33488" sId="5">
    <oc r="D12">
      <v>20740</v>
    </oc>
    <nc r="D12">
      <v>20900</v>
    </nc>
  </rcc>
  <rcc rId="33489" sId="5">
    <oc r="D13">
      <v>13855</v>
    </oc>
    <nc r="D13">
      <v>13950</v>
    </nc>
  </rcc>
  <rcc rId="33490" sId="5">
    <oc r="D16">
      <v>7045</v>
    </oc>
    <nc r="D16">
      <v>7195</v>
    </nc>
  </rcc>
  <rcc rId="33491" sId="5">
    <oc r="D17">
      <v>32935</v>
    </oc>
    <nc r="D17">
      <v>33095</v>
    </nc>
  </rcc>
  <rcc rId="33492" sId="5">
    <oc r="D18">
      <v>18790</v>
    </oc>
    <nc r="D18">
      <v>18995</v>
    </nc>
  </rcc>
  <rcc rId="33493" sId="5">
    <oc r="D19">
      <v>13790</v>
    </oc>
    <nc r="D19">
      <v>13915</v>
    </nc>
  </rcc>
  <rcc rId="33494" sId="5">
    <oc r="D20">
      <v>53565</v>
    </oc>
    <nc r="D20">
      <v>53715</v>
    </nc>
  </rcc>
  <rcc rId="33495" sId="5">
    <oc r="D21">
      <v>70515</v>
    </oc>
    <nc r="D21">
      <v>70740</v>
    </nc>
  </rcc>
  <rcc rId="33496" sId="5">
    <oc r="D22">
      <v>54315</v>
    </oc>
    <nc r="D22">
      <v>54580</v>
    </nc>
  </rcc>
  <rcc rId="33497" sId="5">
    <oc r="D23">
      <v>11640</v>
    </oc>
    <nc r="D23">
      <v>11780</v>
    </nc>
  </rcc>
  <rcc rId="33498" sId="5">
    <oc r="D24">
      <v>8035</v>
    </oc>
    <nc r="D24">
      <v>8270</v>
    </nc>
  </rcc>
  <rcc rId="33499" sId="5">
    <oc r="D26">
      <v>9140</v>
    </oc>
    <nc r="D26">
      <v>9235</v>
    </nc>
  </rcc>
  <rcc rId="33500" sId="5">
    <oc r="D27">
      <v>4405</v>
    </oc>
    <nc r="D27">
      <v>4470</v>
    </nc>
  </rcc>
  <rcc rId="33501" sId="5">
    <oc r="D28">
      <v>6742</v>
    </oc>
    <nc r="D28">
      <v>6865</v>
    </nc>
  </rcc>
  <rcc rId="33502" sId="5">
    <oc r="D29">
      <v>22385</v>
    </oc>
    <nc r="D29">
      <v>22665</v>
    </nc>
  </rcc>
  <rcc rId="33503" sId="5">
    <oc r="D30">
      <v>62065</v>
    </oc>
    <nc r="D30">
      <v>62445</v>
    </nc>
  </rcc>
  <rcc rId="33504" sId="5">
    <oc r="D31">
      <v>20250</v>
    </oc>
    <nc r="D31">
      <v>20500</v>
    </nc>
  </rcc>
  <rcc rId="33505" sId="5">
    <oc r="D32">
      <v>19150</v>
    </oc>
    <nc r="D32">
      <v>19295</v>
    </nc>
  </rcc>
  <rcc rId="33506" sId="5">
    <oc r="D33">
      <v>55500</v>
    </oc>
    <nc r="D33">
      <v>55610</v>
    </nc>
  </rcc>
  <rcc rId="33507" sId="5">
    <oc r="D34">
      <v>13830</v>
    </oc>
    <nc r="D34">
      <v>13970</v>
    </nc>
  </rcc>
  <rcc rId="33508" sId="5">
    <oc r="D35">
      <v>10885</v>
    </oc>
    <nc r="D35">
      <v>10965</v>
    </nc>
  </rcc>
  <rcc rId="33509" sId="5">
    <oc r="D36">
      <v>69995</v>
    </oc>
    <nc r="D36">
      <v>70275</v>
    </nc>
  </rcc>
  <rcc rId="33510" sId="5">
    <oc r="D37">
      <v>27325</v>
    </oc>
    <nc r="D37">
      <v>27525</v>
    </nc>
  </rcc>
  <rcc rId="33511" sId="5">
    <oc r="D38">
      <v>92270</v>
    </oc>
    <nc r="D38">
      <v>92760</v>
    </nc>
  </rcc>
  <rcc rId="33512" sId="5">
    <oc r="D39">
      <v>12520</v>
    </oc>
    <nc r="D39">
      <v>12670</v>
    </nc>
  </rcc>
  <rcc rId="33513" sId="5">
    <oc r="D40">
      <v>64970</v>
    </oc>
    <nc r="D40">
      <v>65110</v>
    </nc>
  </rcc>
  <rcc rId="33514" sId="5">
    <oc r="D41">
      <v>19465</v>
    </oc>
    <nc r="D41">
      <v>19655</v>
    </nc>
  </rcc>
  <rcc rId="33515" sId="5">
    <oc r="D42">
      <v>108335</v>
    </oc>
    <nc r="D42">
      <v>108625</v>
    </nc>
  </rcc>
  <rcc rId="33516" sId="5">
    <oc r="D43">
      <v>14290</v>
    </oc>
    <nc r="D43">
      <v>14535</v>
    </nc>
  </rcc>
  <rcc rId="33517" sId="5">
    <oc r="D44">
      <v>23630</v>
    </oc>
    <nc r="D44">
      <v>23655</v>
    </nc>
  </rcc>
  <rcc rId="33518" sId="5">
    <oc r="D45">
      <v>20340</v>
    </oc>
    <nc r="D45">
      <v>20405</v>
    </nc>
  </rcc>
  <rcc rId="33519" sId="5">
    <oc r="D46">
      <v>460</v>
    </oc>
    <nc r="D46">
      <v>580</v>
    </nc>
  </rcc>
  <rcc rId="33520" sId="5">
    <oc r="D47">
      <v>10960</v>
    </oc>
    <nc r="D47">
      <v>11330</v>
    </nc>
  </rcc>
  <rcc rId="33521" sId="5">
    <oc r="D48">
      <v>25535</v>
    </oc>
    <nc r="D48">
      <v>25645</v>
    </nc>
  </rcc>
  <rcc rId="33522" sId="5">
    <oc r="D49">
      <v>34990</v>
    </oc>
    <nc r="D49">
      <v>35095</v>
    </nc>
  </rcc>
  <rcc rId="33523" sId="5">
    <oc r="D50">
      <v>19335</v>
    </oc>
    <nc r="D50">
      <v>19630</v>
    </nc>
  </rcc>
  <rcc rId="33524" sId="5">
    <oc r="D51">
      <v>2515</v>
    </oc>
    <nc r="D51">
      <v>2645</v>
    </nc>
  </rcc>
  <rcc rId="33525" sId="5">
    <oc r="D52">
      <v>22620</v>
    </oc>
    <nc r="D52">
      <v>22840</v>
    </nc>
  </rcc>
  <rcc rId="33526" sId="5">
    <oc r="D53">
      <v>36685</v>
    </oc>
    <nc r="D53">
      <v>36810</v>
    </nc>
  </rcc>
  <rcc rId="33527" sId="5">
    <oc r="D54">
      <v>42535</v>
    </oc>
    <nc r="D54">
      <v>42830</v>
    </nc>
  </rcc>
  <rcc rId="33528" sId="5">
    <oc r="D55">
      <v>8585</v>
    </oc>
    <nc r="D55">
      <v>8770</v>
    </nc>
  </rcc>
  <rcc rId="33529" sId="5">
    <oc r="D56">
      <v>264820</v>
    </oc>
    <nc r="D56">
      <v>265605</v>
    </nc>
  </rcc>
  <rcc rId="33530" sId="5">
    <oc r="D57">
      <v>32115</v>
    </oc>
    <nc r="D57">
      <v>32270</v>
    </nc>
  </rcc>
  <rcc rId="33531" sId="5">
    <oc r="D58">
      <v>8470</v>
    </oc>
    <nc r="D58">
      <v>9055</v>
    </nc>
  </rcc>
  <rcc rId="33532" sId="5">
    <oc r="D59">
      <v>67035</v>
    </oc>
    <nc r="D59">
      <v>67110</v>
    </nc>
  </rcc>
  <rcc rId="33533" sId="5">
    <oc r="D61">
      <v>3660</v>
    </oc>
    <nc r="D61">
      <v>3910</v>
    </nc>
  </rcc>
  <rcc rId="33534" sId="5">
    <oc r="D62">
      <v>8780</v>
    </oc>
    <nc r="D62">
      <v>8930</v>
    </nc>
  </rcc>
  <rcc rId="33535" sId="5">
    <oc r="D63">
      <v>1585</v>
    </oc>
    <nc r="D63">
      <v>1790</v>
    </nc>
  </rcc>
  <rcc rId="33536" sId="5">
    <oc r="D64">
      <v>19720</v>
    </oc>
    <nc r="D64">
      <v>20050</v>
    </nc>
  </rcc>
  <rcc rId="33537" sId="5">
    <oc r="D65">
      <v>7070</v>
    </oc>
    <nc r="D65">
      <v>7190</v>
    </nc>
  </rcc>
  <rcc rId="33538" sId="5">
    <oc r="D66">
      <v>23670</v>
    </oc>
    <nc r="D66">
      <v>23890</v>
    </nc>
  </rcc>
  <rcc rId="33539" sId="5">
    <oc r="D67">
      <v>28920</v>
    </oc>
    <nc r="D67">
      <v>29710</v>
    </nc>
  </rcc>
  <rcc rId="33540" sId="5">
    <oc r="D68">
      <v>5920</v>
    </oc>
    <nc r="D68">
      <v>5985</v>
    </nc>
  </rcc>
  <rcc rId="33541" sId="5">
    <oc r="D70">
      <v>20615</v>
    </oc>
    <nc r="D70">
      <v>20670</v>
    </nc>
  </rcc>
  <rcc rId="33542" sId="5">
    <oc r="D71">
      <v>36530</v>
    </oc>
    <nc r="D71">
      <v>36700</v>
    </nc>
  </rcc>
  <rcc rId="33543" sId="5">
    <oc r="D72">
      <v>33270</v>
    </oc>
    <nc r="D72">
      <v>33475</v>
    </nc>
  </rcc>
  <rcc rId="33544" sId="5">
    <oc r="D73">
      <v>3940</v>
    </oc>
    <nc r="D73">
      <v>3945</v>
    </nc>
  </rcc>
  <rcc rId="33545" sId="5">
    <oc r="D74">
      <v>7600</v>
    </oc>
    <nc r="D74">
      <v>7740</v>
    </nc>
  </rcc>
  <rcc rId="33546" sId="5">
    <oc r="D75">
      <v>5780</v>
    </oc>
    <nc r="D75">
      <v>5985</v>
    </nc>
  </rcc>
  <rcc rId="33547" sId="5">
    <oc r="D76">
      <v>58805</v>
    </oc>
    <nc r="D76">
      <v>59725</v>
    </nc>
  </rcc>
  <rcc rId="33548" sId="5">
    <oc r="D77">
      <v>12390</v>
    </oc>
    <nc r="D77">
      <v>12545</v>
    </nc>
  </rcc>
  <rcc rId="33549" sId="5">
    <oc r="D78">
      <v>12380</v>
    </oc>
    <nc r="D78">
      <v>12405</v>
    </nc>
  </rcc>
  <rcc rId="33550" sId="5">
    <oc r="D79">
      <v>9255</v>
    </oc>
    <nc r="D79">
      <v>9505</v>
    </nc>
  </rcc>
  <rcc rId="33551" sId="5">
    <oc r="D80">
      <v>7705</v>
    </oc>
    <nc r="D80">
      <v>7950</v>
    </nc>
  </rcc>
  <rcc rId="33552" sId="5">
    <oc r="D81">
      <v>10680</v>
    </oc>
    <nc r="D81">
      <v>10785</v>
    </nc>
  </rcc>
  <rcc rId="33553" sId="5">
    <oc r="D82">
      <v>2250</v>
    </oc>
    <nc r="D82">
      <v>2310</v>
    </nc>
  </rcc>
  <rcc rId="33554" sId="5">
    <oc r="D83">
      <v>15835</v>
    </oc>
    <nc r="D83">
      <v>15885</v>
    </nc>
  </rcc>
  <rcc rId="33555" sId="5">
    <oc r="D84">
      <v>140</v>
    </oc>
    <nc r="D84">
      <v>170</v>
    </nc>
  </rcc>
  <rcc rId="33556" sId="5">
    <oc r="D85">
      <v>25735</v>
    </oc>
    <nc r="D85">
      <v>25870</v>
    </nc>
  </rcc>
  <rcc rId="33557" sId="5">
    <oc r="D86">
      <v>27370</v>
    </oc>
    <nc r="D86">
      <v>27440</v>
    </nc>
  </rcc>
  <rcc rId="33558" sId="5">
    <oc r="D87">
      <v>8845</v>
    </oc>
    <nc r="D87">
      <v>8905</v>
    </nc>
  </rcc>
  <rcc rId="33559" sId="5">
    <oc r="D88">
      <v>3070</v>
    </oc>
    <nc r="D88">
      <v>3105</v>
    </nc>
  </rcc>
  <rcc rId="33560" sId="5">
    <oc r="D89">
      <v>39140</v>
    </oc>
    <nc r="D89">
      <v>39880</v>
    </nc>
  </rcc>
  <rcc rId="33561" sId="5">
    <oc r="D90">
      <v>27480</v>
    </oc>
    <nc r="D90">
      <v>27550</v>
    </nc>
  </rcc>
  <rcc rId="33562" sId="5">
    <oc r="D91">
      <v>68185</v>
    </oc>
    <nc r="D91">
      <v>68540</v>
    </nc>
  </rcc>
  <rcc rId="33563" sId="5">
    <oc r="D92">
      <v>40590</v>
    </oc>
    <nc r="D92">
      <v>40895</v>
    </nc>
  </rcc>
  <rcc rId="33564" sId="5">
    <oc r="D94">
      <v>2245</v>
    </oc>
    <nc r="D94">
      <v>2395</v>
    </nc>
  </rcc>
  <rcc rId="33565" sId="5">
    <oc r="D95">
      <v>21015</v>
    </oc>
    <nc r="D95">
      <v>21270</v>
    </nc>
  </rcc>
  <rcc rId="33566" sId="5">
    <oc r="D96">
      <v>9095</v>
    </oc>
    <nc r="D96">
      <v>9145</v>
    </nc>
  </rcc>
  <rcc rId="33567" sId="5">
    <oc r="D97">
      <v>34795</v>
    </oc>
    <nc r="D97">
      <v>35020</v>
    </nc>
  </rcc>
  <rcc rId="33568" sId="5">
    <oc r="D98">
      <v>8625</v>
    </oc>
    <nc r="D98">
      <v>8735</v>
    </nc>
  </rcc>
  <rcc rId="33569" sId="5">
    <oc r="D99">
      <v>46145</v>
    </oc>
    <nc r="D99">
      <v>46645</v>
    </nc>
  </rcc>
  <rcc rId="33570" sId="5">
    <oc r="D100">
      <v>31355</v>
    </oc>
    <nc r="D100">
      <v>31480</v>
    </nc>
  </rcc>
  <rcc rId="33571" sId="5">
    <oc r="D101">
      <v>32005</v>
    </oc>
    <nc r="D101">
      <v>32375</v>
    </nc>
  </rcc>
  <rcc rId="33572" sId="5">
    <oc r="D102">
      <v>17940</v>
    </oc>
    <nc r="D102">
      <v>18120</v>
    </nc>
  </rcc>
  <rcc rId="33573" sId="5">
    <oc r="D103">
      <v>15025</v>
    </oc>
    <nc r="D103">
      <v>15190</v>
    </nc>
  </rcc>
  <rcc rId="33574" sId="5">
    <oc r="D104">
      <v>24065</v>
    </oc>
    <nc r="D104">
      <v>24235</v>
    </nc>
  </rcc>
  <rcc rId="33575" sId="5">
    <oc r="D105">
      <v>4530</v>
    </oc>
    <nc r="D105">
      <v>4640</v>
    </nc>
  </rcc>
  <rcc rId="33576" sId="5">
    <oc r="D106">
      <v>9620</v>
    </oc>
    <nc r="D106">
      <v>9745</v>
    </nc>
  </rcc>
  <rcc rId="33577" sId="5">
    <oc r="D108">
      <v>98485</v>
    </oc>
    <nc r="D108">
      <v>98725</v>
    </nc>
  </rcc>
  <rcc rId="33578" sId="5">
    <oc r="D109">
      <v>35230</v>
    </oc>
    <nc r="D109">
      <v>35270</v>
    </nc>
  </rcc>
  <rcc rId="33579" sId="5">
    <oc r="D110">
      <v>15505</v>
    </oc>
    <nc r="D110">
      <v>15680</v>
    </nc>
  </rcc>
  <rcc rId="33580" sId="5">
    <oc r="D111">
      <v>27820</v>
    </oc>
    <nc r="D111">
      <v>28465</v>
    </nc>
  </rcc>
  <rcc rId="33581" sId="5">
    <oc r="D112">
      <v>5760</v>
    </oc>
    <nc r="D112">
      <v>5905</v>
    </nc>
  </rcc>
  <rcc rId="33582" sId="5">
    <oc r="D113">
      <v>19980</v>
    </oc>
    <nc r="D113">
      <v>19985</v>
    </nc>
  </rcc>
  <rcc rId="33583" sId="5">
    <oc r="D114">
      <v>12335</v>
    </oc>
    <nc r="D114">
      <v>12685</v>
    </nc>
  </rcc>
  <rcc rId="33584" sId="5">
    <oc r="D115">
      <v>47680</v>
    </oc>
    <nc r="D115">
      <v>47805</v>
    </nc>
  </rcc>
  <rcc rId="33585" sId="5">
    <oc r="D116">
      <v>36660</v>
    </oc>
    <nc r="D116">
      <v>36860</v>
    </nc>
  </rcc>
  <rcc rId="33586" sId="5">
    <oc r="D117">
      <v>97080</v>
    </oc>
    <nc r="D117">
      <v>97490</v>
    </nc>
  </rcc>
  <rcc rId="33587" sId="5">
    <oc r="D118">
      <v>41215</v>
    </oc>
    <nc r="D118">
      <v>41620</v>
    </nc>
  </rcc>
  <rcc rId="33588" sId="5">
    <oc r="D119">
      <v>2795</v>
    </oc>
    <nc r="D119">
      <v>2880</v>
    </nc>
  </rcc>
  <rcc rId="33589" sId="5">
    <oc r="D120">
      <v>87615</v>
    </oc>
    <nc r="D120">
      <v>87815</v>
    </nc>
  </rcc>
  <rcc rId="33590" sId="5">
    <oc r="D121">
      <v>84310</v>
    </oc>
    <nc r="D121">
      <v>84535</v>
    </nc>
  </rcc>
  <rcc rId="33591" sId="5">
    <oc r="D122">
      <v>15970</v>
    </oc>
    <nc r="D122">
      <v>16075</v>
    </nc>
  </rcc>
  <rcc rId="33592" sId="5">
    <oc r="D123">
      <v>5365</v>
    </oc>
    <nc r="D123">
      <v>5430</v>
    </nc>
  </rcc>
  <rcc rId="33593" sId="5">
    <oc r="D124">
      <v>8965</v>
    </oc>
    <nc r="D124">
      <v>9080</v>
    </nc>
  </rcc>
  <rcc rId="33594" sId="5">
    <oc r="D125">
      <v>10395</v>
    </oc>
    <nc r="D125">
      <v>10570</v>
    </nc>
  </rcc>
  <rcc rId="33595" sId="5">
    <oc r="D126">
      <v>32090</v>
    </oc>
    <nc r="D126">
      <v>32255</v>
    </nc>
  </rcc>
  <rcc rId="33596" sId="5">
    <oc r="D127">
      <v>62575</v>
    </oc>
    <nc r="D127">
      <v>63115</v>
    </nc>
  </rcc>
  <rcc rId="33597" sId="5">
    <oc r="D128">
      <v>10435</v>
    </oc>
    <nc r="D128">
      <v>10930</v>
    </nc>
  </rcc>
  <rcc rId="33598" sId="5">
    <oc r="D129">
      <v>16220</v>
    </oc>
    <nc r="D129">
      <v>16350</v>
    </nc>
  </rcc>
  <rcc rId="33599" sId="5">
    <oc r="D130">
      <v>12535</v>
    </oc>
    <nc r="D130">
      <v>12540</v>
    </nc>
  </rcc>
  <rcc rId="33600" sId="5">
    <oc r="D131">
      <v>8685</v>
    </oc>
    <nc r="D131">
      <v>8760</v>
    </nc>
  </rcc>
  <rcc rId="33601" sId="5">
    <oc r="D132">
      <v>9895</v>
    </oc>
    <nc r="D132">
      <v>9970</v>
    </nc>
  </rcc>
  <rcc rId="33602" sId="5">
    <oc r="D133">
      <v>19385</v>
    </oc>
    <nc r="D133">
      <v>19480</v>
    </nc>
  </rcc>
  <rcc rId="33603" sId="5">
    <oc r="D134">
      <v>18670</v>
    </oc>
    <nc r="D134">
      <v>18960</v>
    </nc>
  </rcc>
  <rcc rId="33604" sId="5">
    <oc r="D135">
      <v>31550</v>
    </oc>
    <nc r="D135">
      <v>31655</v>
    </nc>
  </rcc>
  <rcc rId="33605" sId="5">
    <oc r="D136">
      <v>59505</v>
    </oc>
    <nc r="D136">
      <v>59850</v>
    </nc>
  </rcc>
  <rcc rId="33606" sId="5">
    <oc r="D137">
      <v>29670</v>
    </oc>
    <nc r="D137">
      <v>29885</v>
    </nc>
  </rcc>
  <rcc rId="33607" sId="5">
    <oc r="D138">
      <v>29530</v>
    </oc>
    <nc r="D138">
      <v>29685</v>
    </nc>
  </rcc>
  <rcc rId="33608" sId="5">
    <oc r="D139">
      <v>41095</v>
    </oc>
    <nc r="D139">
      <v>41235</v>
    </nc>
  </rcc>
  <rcc rId="33609" sId="5">
    <oc r="D140">
      <v>19515</v>
    </oc>
    <nc r="D140">
      <v>19690</v>
    </nc>
  </rcc>
  <rcc rId="33610" sId="5">
    <oc r="D141">
      <v>9620</v>
    </oc>
    <nc r="D141">
      <v>9675</v>
    </nc>
  </rcc>
  <rcc rId="33611" sId="5">
    <oc r="D142">
      <v>28025</v>
    </oc>
    <nc r="D142">
      <v>28130</v>
    </nc>
  </rcc>
  <rcc rId="33612" sId="5">
    <oc r="D143">
      <v>41975</v>
    </oc>
    <nc r="D143">
      <v>42085</v>
    </nc>
  </rcc>
  <rcc rId="33613" sId="5">
    <oc r="D144">
      <v>58830</v>
    </oc>
    <nc r="D144">
      <v>59390</v>
    </nc>
  </rcc>
  <rcc rId="33614" sId="5">
    <oc r="D145">
      <v>11185</v>
    </oc>
    <nc r="D145">
      <v>11355</v>
    </nc>
  </rcc>
  <rcc rId="33615" sId="5">
    <oc r="D146">
      <v>13225</v>
    </oc>
    <nc r="D146">
      <v>13325</v>
    </nc>
  </rcc>
  <rcc rId="33616" sId="5">
    <oc r="D147">
      <v>30855</v>
    </oc>
    <nc r="D147">
      <v>31160</v>
    </nc>
  </rcc>
  <rcc rId="33617" sId="5">
    <oc r="D148">
      <v>13800</v>
    </oc>
    <nc r="D148">
      <v>13840</v>
    </nc>
  </rcc>
  <rcc rId="33618" sId="5" odxf="1" dxf="1">
    <oc r="D149">
      <v>40665</v>
    </oc>
    <nc r="D149">
      <v>40765</v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33619" sId="5">
    <oc r="D150">
      <v>39375</v>
    </oc>
    <nc r="D150">
      <v>39525</v>
    </nc>
  </rcc>
  <rcc rId="33620" sId="5" odxf="1" dxf="1">
    <oc r="D151">
      <v>45435</v>
    </oc>
    <nc r="D151">
      <v>45660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621" sId="5">
    <oc r="D152">
      <v>23775</v>
    </oc>
    <nc r="D152">
      <v>23965</v>
    </nc>
  </rcc>
  <rcc rId="33622" sId="5">
    <oc r="D154">
      <v>29400</v>
    </oc>
    <nc r="D154">
      <v>29495</v>
    </nc>
  </rcc>
  <rcc rId="33623" sId="5">
    <oc r="D155">
      <v>78265</v>
    </oc>
    <nc r="D155">
      <v>78475</v>
    </nc>
  </rcc>
  <rcc rId="33624" sId="5">
    <oc r="D156">
      <v>25750</v>
    </oc>
    <nc r="D156">
      <v>26015</v>
    </nc>
  </rcc>
  <rcc rId="33625" sId="5">
    <oc r="D157">
      <v>37210</v>
    </oc>
    <nc r="D157">
      <v>37500</v>
    </nc>
  </rcc>
  <rcc rId="33626" sId="5">
    <oc r="D158">
      <v>5325</v>
    </oc>
    <nc r="D158">
      <v>5550</v>
    </nc>
  </rcc>
  <rcc rId="33627" sId="5">
    <oc r="D159">
      <v>8055</v>
    </oc>
    <nc r="D159">
      <v>8115</v>
    </nc>
  </rcc>
  <rcc rId="33628" sId="5">
    <oc r="D160">
      <v>14850</v>
    </oc>
    <nc r="D160">
      <v>15285</v>
    </nc>
  </rcc>
  <rcc rId="33629" sId="5">
    <oc r="D161">
      <v>92295</v>
    </oc>
    <nc r="D161">
      <v>92355</v>
    </nc>
  </rcc>
  <rcc rId="33630" sId="5">
    <oc r="D162">
      <v>75105</v>
    </oc>
    <nc r="D162">
      <v>75370</v>
    </nc>
  </rcc>
  <rcc rId="33631" sId="5">
    <oc r="D163">
      <v>20850</v>
    </oc>
    <nc r="D163">
      <v>21210</v>
    </nc>
  </rcc>
  <rcc rId="33632" sId="5">
    <oc r="D164">
      <v>46580</v>
    </oc>
    <nc r="D164">
      <v>46605</v>
    </nc>
  </rcc>
  <rcc rId="33633" sId="5">
    <oc r="D166">
      <v>23945</v>
    </oc>
    <nc r="D166">
      <v>24100</v>
    </nc>
  </rcc>
  <rcc rId="33634" sId="5">
    <oc r="D167">
      <v>1465</v>
    </oc>
    <nc r="D167">
      <v>1605</v>
    </nc>
  </rcc>
  <rcc rId="33635" sId="5">
    <oc r="D168">
      <v>13655</v>
    </oc>
    <nc r="D168">
      <v>13760</v>
    </nc>
  </rcc>
  <rcc rId="33636" sId="5">
    <oc r="D169">
      <v>13175</v>
    </oc>
    <nc r="D169">
      <v>13320</v>
    </nc>
  </rcc>
  <rcc rId="33637" sId="5">
    <oc r="D170">
      <v>11200</v>
    </oc>
    <nc r="D170">
      <v>11395</v>
    </nc>
  </rcc>
  <rcc rId="33638" sId="5">
    <oc r="D171">
      <v>71450</v>
    </oc>
    <nc r="D171">
      <v>71850</v>
    </nc>
  </rcc>
  <rcc rId="33639" sId="5">
    <oc r="D172">
      <v>40550</v>
    </oc>
    <nc r="D172">
      <v>40865</v>
    </nc>
  </rcc>
  <rcc rId="33640" sId="5">
    <oc r="D173">
      <v>20070</v>
    </oc>
    <nc r="D173">
      <v>20465</v>
    </nc>
  </rcc>
  <rcc rId="33641" sId="5">
    <oc r="D174">
      <v>10650</v>
    </oc>
    <nc r="D174">
      <v>10795</v>
    </nc>
  </rcc>
  <rcc rId="33642" sId="5">
    <oc r="D175">
      <v>53665</v>
    </oc>
    <nc r="D175">
      <v>53995</v>
    </nc>
  </rcc>
  <rcc rId="33643" sId="5">
    <oc r="D176">
      <v>45515</v>
    </oc>
    <nc r="D176">
      <v>45635</v>
    </nc>
  </rcc>
  <rcc rId="33644" sId="5">
    <oc r="D177">
      <v>34510</v>
    </oc>
    <nc r="D177">
      <v>34685</v>
    </nc>
  </rcc>
  <rcc rId="33645" sId="5">
    <oc r="D179">
      <v>50345</v>
    </oc>
    <nc r="D179">
      <v>50525</v>
    </nc>
  </rcc>
  <rcc rId="33646" sId="5">
    <oc r="D180">
      <v>39485</v>
    </oc>
    <nc r="D180">
      <v>39625</v>
    </nc>
  </rcc>
  <rcc rId="33647" sId="5">
    <oc r="D181">
      <v>10625</v>
    </oc>
    <nc r="D181">
      <v>10825</v>
    </nc>
  </rcc>
  <rcc rId="33648" sId="5">
    <oc r="D182">
      <v>9405</v>
    </oc>
    <nc r="D182">
      <v>9545</v>
    </nc>
  </rcc>
  <rcc rId="33649" sId="5">
    <oc r="D183">
      <v>31915</v>
    </oc>
    <nc r="D183">
      <v>32105</v>
    </nc>
  </rcc>
  <rcc rId="33650" sId="5">
    <oc r="D184">
      <v>23905</v>
    </oc>
    <nc r="D184">
      <v>24120</v>
    </nc>
  </rcc>
  <rcc rId="33651" sId="5">
    <oc r="D185">
      <v>11050</v>
    </oc>
    <nc r="D185">
      <v>11210</v>
    </nc>
  </rcc>
  <rcc rId="33652" sId="5">
    <oc r="D186">
      <v>19450</v>
    </oc>
    <nc r="D186">
      <v>19760</v>
    </nc>
  </rcc>
  <rcc rId="33653" sId="5">
    <oc r="D187">
      <v>40665</v>
    </oc>
    <nc r="D187">
      <v>40770</v>
    </nc>
  </rcc>
  <rcc rId="33654" sId="5">
    <oc r="D188">
      <v>13610</v>
    </oc>
    <nc r="D188">
      <v>13770</v>
    </nc>
  </rcc>
  <rcc rId="33655" sId="5">
    <oc r="D189">
      <v>124150</v>
    </oc>
    <nc r="D189">
      <v>124505</v>
    </nc>
  </rcc>
  <rcc rId="33656" sId="5">
    <oc r="D190">
      <v>7975</v>
    </oc>
    <nc r="D190">
      <v>8285</v>
    </nc>
  </rcc>
  <rcc rId="33657" sId="5">
    <oc r="D191">
      <v>26835</v>
    </oc>
    <nc r="D191">
      <v>27300</v>
    </nc>
  </rcc>
  <rcc rId="33658" sId="5">
    <oc r="D192">
      <v>34000</v>
    </oc>
    <nc r="D192">
      <v>34195</v>
    </nc>
  </rcc>
  <rcc rId="33659" sId="5">
    <oc r="D193">
      <v>27950</v>
    </oc>
    <nc r="D193">
      <v>28311</v>
    </nc>
  </rcc>
  <rcc rId="33660" sId="5">
    <oc r="D195">
      <v>10335</v>
    </oc>
    <nc r="D195">
      <v>10400</v>
    </nc>
  </rcc>
  <rcc rId="33661" sId="5">
    <oc r="D196">
      <v>23500</v>
    </oc>
    <nc r="D196">
      <v>23650</v>
    </nc>
  </rcc>
  <rcc rId="33662" sId="5">
    <oc r="D197">
      <v>9610</v>
    </oc>
    <nc r="D197">
      <v>9855</v>
    </nc>
  </rcc>
  <rcc rId="33663" sId="5">
    <oc r="D198">
      <v>18175</v>
    </oc>
    <nc r="D198">
      <v>18420</v>
    </nc>
  </rcc>
  <rcc rId="33664" sId="5">
    <oc r="D199">
      <v>16425</v>
    </oc>
    <nc r="D199">
      <v>16460</v>
    </nc>
  </rcc>
  <rcc rId="33665" sId="5">
    <oc r="D201">
      <v>16330</v>
    </oc>
    <nc r="D201">
      <v>16545</v>
    </nc>
  </rcc>
  <rcc rId="33666" sId="5">
    <oc r="E6">
      <v>14180</v>
    </oc>
    <nc r="E6"/>
  </rcc>
  <rcc rId="33667" sId="5">
    <oc r="E7">
      <v>5740</v>
    </oc>
    <nc r="E7"/>
  </rcc>
  <rcc rId="33668" sId="5">
    <oc r="E8">
      <v>16460</v>
    </oc>
    <nc r="E8"/>
  </rcc>
  <rcc rId="33669" sId="5">
    <oc r="E9">
      <v>11175</v>
    </oc>
    <nc r="E9"/>
  </rcc>
  <rcc rId="33670" sId="5">
    <oc r="E10">
      <v>20860</v>
    </oc>
    <nc r="E10"/>
  </rcc>
  <rcc rId="33671" sId="5">
    <oc r="E11">
      <v>45690</v>
    </oc>
    <nc r="E11"/>
  </rcc>
  <rcc rId="33672" sId="5">
    <oc r="E12">
      <v>20900</v>
    </oc>
    <nc r="E12"/>
  </rcc>
  <rcc rId="33673" sId="5">
    <oc r="E13">
      <v>13950</v>
    </oc>
    <nc r="E13"/>
  </rcc>
  <rcc rId="33674" sId="5">
    <oc r="E15">
      <v>20265</v>
    </oc>
    <nc r="E15"/>
  </rcc>
  <rcc rId="33675" sId="5">
    <oc r="E16">
      <v>7195</v>
    </oc>
    <nc r="E16"/>
  </rcc>
  <rcc rId="33676" sId="5">
    <oc r="E17">
      <v>33095</v>
    </oc>
    <nc r="E17"/>
  </rcc>
  <rcc rId="33677" sId="5">
    <oc r="E18">
      <v>18995</v>
    </oc>
    <nc r="E18"/>
  </rcc>
  <rcc rId="33678" sId="5">
    <oc r="E19">
      <v>13915</v>
    </oc>
    <nc r="E19"/>
  </rcc>
  <rcc rId="33679" sId="5">
    <oc r="E20">
      <v>53715</v>
    </oc>
    <nc r="E20"/>
  </rcc>
  <rcc rId="33680" sId="5">
    <oc r="E21">
      <v>70740</v>
    </oc>
    <nc r="E21"/>
  </rcc>
  <rcc rId="33681" sId="5">
    <oc r="E22">
      <v>54580</v>
    </oc>
    <nc r="E22"/>
  </rcc>
  <rcc rId="33682" sId="5">
    <oc r="E23">
      <v>11780</v>
    </oc>
    <nc r="E23"/>
  </rcc>
  <rcc rId="33683" sId="5">
    <oc r="E24">
      <v>8270</v>
    </oc>
    <nc r="E24"/>
  </rcc>
  <rcc rId="33684" sId="5">
    <oc r="E25">
      <v>14560</v>
    </oc>
    <nc r="E25"/>
  </rcc>
  <rcc rId="33685" sId="5">
    <oc r="E26">
      <v>9235</v>
    </oc>
    <nc r="E26"/>
  </rcc>
  <rcc rId="33686" sId="5">
    <oc r="E27">
      <v>4470</v>
    </oc>
    <nc r="E27"/>
  </rcc>
  <rcc rId="33687" sId="5">
    <oc r="E28">
      <v>6865</v>
    </oc>
    <nc r="E28"/>
  </rcc>
  <rcc rId="33688" sId="5">
    <oc r="E29">
      <v>22665</v>
    </oc>
    <nc r="E29"/>
  </rcc>
  <rcc rId="33689" sId="5">
    <oc r="E30">
      <v>62445</v>
    </oc>
    <nc r="E30"/>
  </rcc>
  <rcc rId="33690" sId="5">
    <oc r="E31">
      <v>20500</v>
    </oc>
    <nc r="E31"/>
  </rcc>
  <rcc rId="33691" sId="5">
    <oc r="E32">
      <v>19295</v>
    </oc>
    <nc r="E32"/>
  </rcc>
  <rcc rId="33692" sId="5">
    <oc r="E33">
      <v>55610</v>
    </oc>
    <nc r="E33"/>
  </rcc>
  <rcc rId="33693" sId="5">
    <oc r="E34">
      <v>13970</v>
    </oc>
    <nc r="E34"/>
  </rcc>
  <rcc rId="33694" sId="5">
    <oc r="E35">
      <v>10965</v>
    </oc>
    <nc r="E35"/>
  </rcc>
  <rcc rId="33695" sId="5">
    <oc r="E36">
      <v>70275</v>
    </oc>
    <nc r="E36"/>
  </rcc>
  <rcc rId="33696" sId="5">
    <oc r="E37">
      <v>27525</v>
    </oc>
    <nc r="E37"/>
  </rcc>
  <rcc rId="33697" sId="5">
    <oc r="E38">
      <v>92760</v>
    </oc>
    <nc r="E38"/>
  </rcc>
  <rcc rId="33698" sId="5">
    <oc r="E39">
      <v>12670</v>
    </oc>
    <nc r="E39"/>
  </rcc>
  <rcc rId="33699" sId="5">
    <oc r="E40">
      <v>65110</v>
    </oc>
    <nc r="E40"/>
  </rcc>
  <rcc rId="33700" sId="5">
    <oc r="E41">
      <v>19655</v>
    </oc>
    <nc r="E41"/>
  </rcc>
  <rcc rId="33701" sId="5">
    <oc r="E42">
      <v>108625</v>
    </oc>
    <nc r="E42"/>
  </rcc>
  <rcc rId="33702" sId="5">
    <oc r="E43">
      <v>14535</v>
    </oc>
    <nc r="E43"/>
  </rcc>
  <rcc rId="33703" sId="5">
    <oc r="E44">
      <v>23655</v>
    </oc>
    <nc r="E44"/>
  </rcc>
  <rcc rId="33704" sId="5">
    <oc r="E45">
      <v>20405</v>
    </oc>
    <nc r="E45"/>
  </rcc>
  <rcc rId="33705" sId="5">
    <oc r="E46">
      <v>580</v>
    </oc>
    <nc r="E46"/>
  </rcc>
  <rcc rId="33706" sId="5">
    <oc r="E47">
      <v>11330</v>
    </oc>
    <nc r="E47"/>
  </rcc>
  <rcc rId="33707" sId="5">
    <oc r="E48">
      <v>25645</v>
    </oc>
    <nc r="E48"/>
  </rcc>
  <rcc rId="33708" sId="5">
    <oc r="E49">
      <v>35095</v>
    </oc>
    <nc r="E49"/>
  </rcc>
  <rcc rId="33709" sId="5">
    <oc r="E50">
      <v>19630</v>
    </oc>
    <nc r="E50"/>
  </rcc>
  <rcc rId="33710" sId="5">
    <oc r="E51">
      <v>2645</v>
    </oc>
    <nc r="E51"/>
  </rcc>
  <rcc rId="33711" sId="5">
    <oc r="E52">
      <v>22840</v>
    </oc>
    <nc r="E52"/>
  </rcc>
  <rcc rId="33712" sId="5">
    <oc r="E53">
      <v>36810</v>
    </oc>
    <nc r="E53"/>
  </rcc>
  <rcc rId="33713" sId="5">
    <oc r="E54">
      <v>42830</v>
    </oc>
    <nc r="E54"/>
  </rcc>
  <rcc rId="33714" sId="5">
    <oc r="E55">
      <v>8770</v>
    </oc>
    <nc r="E55"/>
  </rcc>
  <rcc rId="33715" sId="5">
    <oc r="E56">
      <v>265605</v>
    </oc>
    <nc r="E56"/>
  </rcc>
  <rcc rId="33716" sId="5">
    <oc r="E57">
      <v>32270</v>
    </oc>
    <nc r="E57"/>
  </rcc>
  <rcc rId="33717" sId="5">
    <oc r="E58">
      <v>9055</v>
    </oc>
    <nc r="E58"/>
  </rcc>
  <rcc rId="33718" sId="5">
    <oc r="E59">
      <v>67110</v>
    </oc>
    <nc r="E59"/>
  </rcc>
  <rcc rId="33719" sId="5">
    <oc r="E61">
      <v>3910</v>
    </oc>
    <nc r="E61"/>
  </rcc>
  <rcc rId="33720" sId="5">
    <oc r="E62">
      <v>8930</v>
    </oc>
    <nc r="E62"/>
  </rcc>
  <rcc rId="33721" sId="5">
    <oc r="E63">
      <v>1790</v>
    </oc>
    <nc r="E63"/>
  </rcc>
  <rcc rId="33722" sId="5">
    <oc r="E64">
      <v>20050</v>
    </oc>
    <nc r="E64"/>
  </rcc>
  <rcc rId="33723" sId="5">
    <oc r="E65">
      <v>7190</v>
    </oc>
    <nc r="E65"/>
  </rcc>
  <rcc rId="33724" sId="5">
    <oc r="E66">
      <v>23890</v>
    </oc>
    <nc r="E66"/>
  </rcc>
  <rcc rId="33725" sId="5">
    <oc r="E67">
      <v>29710</v>
    </oc>
    <nc r="E67"/>
  </rcc>
  <rcc rId="33726" sId="5">
    <oc r="E68">
      <v>5985</v>
    </oc>
    <nc r="E68"/>
  </rcc>
  <rcc rId="33727" sId="5">
    <oc r="E70">
      <v>20670</v>
    </oc>
    <nc r="E70"/>
  </rcc>
  <rcc rId="33728" sId="5">
    <oc r="E71">
      <v>36700</v>
    </oc>
    <nc r="E71"/>
  </rcc>
  <rcc rId="33729" sId="5">
    <oc r="E72">
      <v>33475</v>
    </oc>
    <nc r="E72"/>
  </rcc>
  <rcc rId="33730" sId="5">
    <oc r="E73">
      <v>3945</v>
    </oc>
    <nc r="E73"/>
  </rcc>
  <rcc rId="33731" sId="5">
    <oc r="E74">
      <v>7740</v>
    </oc>
    <nc r="E74"/>
  </rcc>
  <rcc rId="33732" sId="5">
    <oc r="E75">
      <v>5985</v>
    </oc>
    <nc r="E75"/>
  </rcc>
  <rcc rId="33733" sId="5">
    <oc r="E76">
      <v>59725</v>
    </oc>
    <nc r="E76"/>
  </rcc>
  <rcc rId="33734" sId="5">
    <oc r="E77">
      <v>12545</v>
    </oc>
    <nc r="E77"/>
  </rcc>
  <rcc rId="33735" sId="5">
    <oc r="E78">
      <v>12405</v>
    </oc>
    <nc r="E78"/>
  </rcc>
  <rcc rId="33736" sId="5">
    <oc r="E79">
      <v>9505</v>
    </oc>
    <nc r="E79"/>
  </rcc>
  <rcc rId="33737" sId="5">
    <oc r="E80">
      <v>7950</v>
    </oc>
    <nc r="E80"/>
  </rcc>
  <rcc rId="33738" sId="5">
    <oc r="E81">
      <v>10785</v>
    </oc>
    <nc r="E81"/>
  </rcc>
  <rcc rId="33739" sId="5">
    <oc r="E82">
      <v>2310</v>
    </oc>
    <nc r="E82"/>
  </rcc>
  <rcc rId="33740" sId="5">
    <oc r="E83">
      <v>15885</v>
    </oc>
    <nc r="E83"/>
  </rcc>
  <rcc rId="33741" sId="5">
    <oc r="E84">
      <v>170</v>
    </oc>
    <nc r="E84"/>
  </rcc>
  <rcc rId="33742" sId="5">
    <oc r="E85">
      <v>25870</v>
    </oc>
    <nc r="E85"/>
  </rcc>
  <rcc rId="33743" sId="5">
    <oc r="E86">
      <v>27440</v>
    </oc>
    <nc r="E86"/>
  </rcc>
  <rcc rId="33744" sId="5">
    <oc r="E87">
      <v>8905</v>
    </oc>
    <nc r="E87"/>
  </rcc>
  <rcc rId="33745" sId="5">
    <oc r="E88">
      <v>3105</v>
    </oc>
    <nc r="E88"/>
  </rcc>
  <rcc rId="33746" sId="5">
    <oc r="E89">
      <v>39880</v>
    </oc>
    <nc r="E89"/>
  </rcc>
  <rcc rId="33747" sId="5">
    <oc r="E90">
      <v>27550</v>
    </oc>
    <nc r="E90"/>
  </rcc>
  <rcc rId="33748" sId="5">
    <oc r="E91">
      <v>68540</v>
    </oc>
    <nc r="E91"/>
  </rcc>
  <rcc rId="33749" sId="5">
    <oc r="E92">
      <v>40895</v>
    </oc>
    <nc r="E92"/>
  </rcc>
  <rcc rId="33750" sId="5">
    <oc r="E94">
      <v>2395</v>
    </oc>
    <nc r="E94"/>
  </rcc>
  <rcc rId="33751" sId="5">
    <oc r="E95">
      <v>21270</v>
    </oc>
    <nc r="E95"/>
  </rcc>
  <rcc rId="33752" sId="5">
    <oc r="E96">
      <v>9145</v>
    </oc>
    <nc r="E96"/>
  </rcc>
  <rcc rId="33753" sId="5">
    <oc r="E97">
      <v>35020</v>
    </oc>
    <nc r="E97"/>
  </rcc>
  <rcc rId="33754" sId="5">
    <oc r="E98">
      <v>8735</v>
    </oc>
    <nc r="E98"/>
  </rcc>
  <rcc rId="33755" sId="5">
    <oc r="E99">
      <v>46645</v>
    </oc>
    <nc r="E99"/>
  </rcc>
  <rcc rId="33756" sId="5">
    <oc r="E100">
      <v>31480</v>
    </oc>
    <nc r="E100"/>
  </rcc>
  <rcc rId="33757" sId="5">
    <oc r="E101">
      <v>32375</v>
    </oc>
    <nc r="E101"/>
  </rcc>
  <rcc rId="33758" sId="5">
    <oc r="E102">
      <v>18120</v>
    </oc>
    <nc r="E102"/>
  </rcc>
  <rcc rId="33759" sId="5">
    <oc r="E103">
      <v>15190</v>
    </oc>
    <nc r="E103"/>
  </rcc>
  <rcc rId="33760" sId="5">
    <oc r="E104">
      <v>24235</v>
    </oc>
    <nc r="E104"/>
  </rcc>
  <rcc rId="33761" sId="5">
    <oc r="E105">
      <v>4640</v>
    </oc>
    <nc r="E105"/>
  </rcc>
  <rcc rId="33762" sId="5">
    <oc r="E106">
      <v>9745</v>
    </oc>
    <nc r="E106"/>
  </rcc>
  <rcc rId="33763" sId="5">
    <oc r="E107">
      <v>5480</v>
    </oc>
    <nc r="E107"/>
  </rcc>
  <rcc rId="33764" sId="5">
    <oc r="E108">
      <v>98725</v>
    </oc>
    <nc r="E108"/>
  </rcc>
  <rcc rId="33765" sId="5">
    <oc r="E109">
      <v>35270</v>
    </oc>
    <nc r="E109"/>
  </rcc>
  <rcc rId="33766" sId="5">
    <oc r="E110">
      <v>15680</v>
    </oc>
    <nc r="E110"/>
  </rcc>
  <rcc rId="33767" sId="5">
    <oc r="E111">
      <v>28465</v>
    </oc>
    <nc r="E111"/>
  </rcc>
  <rcc rId="33768" sId="5">
    <oc r="E112">
      <v>5905</v>
    </oc>
    <nc r="E112"/>
  </rcc>
  <rcc rId="33769" sId="5">
    <oc r="E113">
      <v>19985</v>
    </oc>
    <nc r="E113"/>
  </rcc>
  <rcc rId="33770" sId="5">
    <oc r="E114">
      <v>12685</v>
    </oc>
    <nc r="E114"/>
  </rcc>
  <rcc rId="33771" sId="5">
    <oc r="E115">
      <v>47805</v>
    </oc>
    <nc r="E115"/>
  </rcc>
  <rcc rId="33772" sId="5">
    <oc r="E116">
      <v>36860</v>
    </oc>
    <nc r="E116"/>
  </rcc>
  <rcc rId="33773" sId="5">
    <oc r="E117">
      <v>97490</v>
    </oc>
    <nc r="E117"/>
  </rcc>
  <rcc rId="33774" sId="5">
    <oc r="E118">
      <v>41620</v>
    </oc>
    <nc r="E118"/>
  </rcc>
  <rcc rId="33775" sId="5">
    <oc r="E119">
      <v>2880</v>
    </oc>
    <nc r="E119"/>
  </rcc>
  <rcc rId="33776" sId="5">
    <oc r="E120">
      <v>87815</v>
    </oc>
    <nc r="E120"/>
  </rcc>
  <rcc rId="33777" sId="5">
    <oc r="E121">
      <v>84535</v>
    </oc>
    <nc r="E121"/>
  </rcc>
  <rcc rId="33778" sId="5">
    <oc r="E122">
      <v>16075</v>
    </oc>
    <nc r="E122"/>
  </rcc>
  <rcc rId="33779" sId="5">
    <oc r="E123">
      <v>5430</v>
    </oc>
    <nc r="E123"/>
  </rcc>
  <rcc rId="33780" sId="5">
    <oc r="E124">
      <v>9080</v>
    </oc>
    <nc r="E124"/>
  </rcc>
  <rcc rId="33781" sId="5">
    <oc r="E125">
      <v>10570</v>
    </oc>
    <nc r="E125"/>
  </rcc>
  <rcc rId="33782" sId="5">
    <oc r="E126">
      <v>32255</v>
    </oc>
    <nc r="E126"/>
  </rcc>
  <rcc rId="33783" sId="5">
    <oc r="E127">
      <v>63115</v>
    </oc>
    <nc r="E127"/>
  </rcc>
  <rcc rId="33784" sId="5">
    <oc r="E128">
      <v>10930</v>
    </oc>
    <nc r="E128"/>
  </rcc>
  <rcc rId="33785" sId="5">
    <oc r="E129">
      <v>16350</v>
    </oc>
    <nc r="E129"/>
  </rcc>
  <rcc rId="33786" sId="5">
    <oc r="E130">
      <v>12540</v>
    </oc>
    <nc r="E130"/>
  </rcc>
  <rcc rId="33787" sId="5">
    <oc r="E131">
      <v>8760</v>
    </oc>
    <nc r="E131"/>
  </rcc>
  <rcc rId="33788" sId="5">
    <oc r="E132">
      <v>9970</v>
    </oc>
    <nc r="E132"/>
  </rcc>
  <rcc rId="33789" sId="5">
    <oc r="E133">
      <v>19480</v>
    </oc>
    <nc r="E133"/>
  </rcc>
  <rcc rId="33790" sId="5">
    <oc r="E134">
      <v>18960</v>
    </oc>
    <nc r="E134"/>
  </rcc>
  <rcc rId="33791" sId="5">
    <oc r="E135">
      <v>31655</v>
    </oc>
    <nc r="E135"/>
  </rcc>
  <rcc rId="33792" sId="5">
    <oc r="E136">
      <v>59850</v>
    </oc>
    <nc r="E136"/>
  </rcc>
  <rcc rId="33793" sId="5">
    <oc r="E137">
      <v>29885</v>
    </oc>
    <nc r="E137"/>
  </rcc>
  <rcc rId="33794" sId="5">
    <oc r="E138">
      <v>29685</v>
    </oc>
    <nc r="E138"/>
  </rcc>
  <rcc rId="33795" sId="5">
    <oc r="E139">
      <v>41235</v>
    </oc>
    <nc r="E139"/>
  </rcc>
  <rcc rId="33796" sId="5">
    <oc r="E140">
      <v>19690</v>
    </oc>
    <nc r="E140"/>
  </rcc>
  <rcc rId="33797" sId="5">
    <oc r="E141">
      <v>9675</v>
    </oc>
    <nc r="E141"/>
  </rcc>
  <rcc rId="33798" sId="5">
    <oc r="E142">
      <v>28130</v>
    </oc>
    <nc r="E142"/>
  </rcc>
  <rcc rId="33799" sId="5">
    <oc r="E143">
      <v>42085</v>
    </oc>
    <nc r="E143"/>
  </rcc>
  <rcc rId="33800" sId="5">
    <oc r="E144">
      <v>59390</v>
    </oc>
    <nc r="E144"/>
  </rcc>
  <rcc rId="33801" sId="5">
    <oc r="E145">
      <v>11355</v>
    </oc>
    <nc r="E145"/>
  </rcc>
  <rcc rId="33802" sId="5">
    <oc r="E146">
      <v>13325</v>
    </oc>
    <nc r="E146"/>
  </rcc>
  <rcc rId="33803" sId="5">
    <oc r="E147">
      <v>31160</v>
    </oc>
    <nc r="E147"/>
  </rcc>
  <rcc rId="33804" sId="5">
    <oc r="E148">
      <v>13840</v>
    </oc>
    <nc r="E148"/>
  </rcc>
  <rcc rId="33805" sId="5">
    <oc r="E149">
      <v>40765</v>
    </oc>
    <nc r="E149"/>
  </rcc>
  <rcc rId="33806" sId="5">
    <oc r="E150">
      <v>39525</v>
    </oc>
    <nc r="E150"/>
  </rcc>
  <rcc rId="33807" sId="5">
    <oc r="E151">
      <v>45660</v>
    </oc>
    <nc r="E151"/>
  </rcc>
  <rcc rId="33808" sId="5">
    <oc r="E152">
      <v>23965</v>
    </oc>
    <nc r="E152"/>
  </rcc>
  <rcc rId="33809" sId="5">
    <oc r="E153">
      <v>1405</v>
    </oc>
    <nc r="E153"/>
  </rcc>
  <rcc rId="33810" sId="5">
    <oc r="E154">
      <v>29495</v>
    </oc>
    <nc r="E154"/>
  </rcc>
  <rcc rId="33811" sId="5">
    <oc r="E155">
      <v>78475</v>
    </oc>
    <nc r="E155"/>
  </rcc>
  <rcc rId="33812" sId="5">
    <oc r="E156">
      <v>26015</v>
    </oc>
    <nc r="E156"/>
  </rcc>
  <rcc rId="33813" sId="5">
    <oc r="E157">
      <v>37500</v>
    </oc>
    <nc r="E157"/>
  </rcc>
  <rcc rId="33814" sId="5">
    <oc r="E158">
      <v>5550</v>
    </oc>
    <nc r="E158"/>
  </rcc>
  <rcc rId="33815" sId="5">
    <oc r="E159">
      <v>8115</v>
    </oc>
    <nc r="E159"/>
  </rcc>
  <rcc rId="33816" sId="5">
    <oc r="E160">
      <v>15285</v>
    </oc>
    <nc r="E160"/>
  </rcc>
  <rcc rId="33817" sId="5">
    <oc r="E161">
      <v>92355</v>
    </oc>
    <nc r="E161"/>
  </rcc>
  <rcc rId="33818" sId="5">
    <oc r="E162">
      <v>75370</v>
    </oc>
    <nc r="E162"/>
  </rcc>
  <rcc rId="33819" sId="5">
    <oc r="E163">
      <v>21210</v>
    </oc>
    <nc r="E163"/>
  </rcc>
  <rcc rId="33820" sId="5">
    <oc r="E164">
      <v>46605</v>
    </oc>
    <nc r="E164"/>
  </rcc>
  <rcc rId="33821" sId="5">
    <oc r="E166">
      <v>24100</v>
    </oc>
    <nc r="E166"/>
  </rcc>
  <rcc rId="33822" sId="5">
    <oc r="E167">
      <v>1605</v>
    </oc>
    <nc r="E167"/>
  </rcc>
  <rcc rId="33823" sId="5">
    <oc r="E168">
      <v>13760</v>
    </oc>
    <nc r="E168"/>
  </rcc>
  <rcc rId="33824" sId="5">
    <oc r="E169">
      <v>13320</v>
    </oc>
    <nc r="E169"/>
  </rcc>
  <rcc rId="33825" sId="5">
    <oc r="E170">
      <v>11395</v>
    </oc>
    <nc r="E170"/>
  </rcc>
  <rcc rId="33826" sId="5">
    <oc r="E171">
      <v>71850</v>
    </oc>
    <nc r="E171"/>
  </rcc>
  <rcc rId="33827" sId="5">
    <oc r="E172">
      <v>40865</v>
    </oc>
    <nc r="E172"/>
  </rcc>
  <rcc rId="33828" sId="5">
    <oc r="E173">
      <v>20465</v>
    </oc>
    <nc r="E173"/>
  </rcc>
  <rcc rId="33829" sId="5">
    <oc r="E174">
      <v>10795</v>
    </oc>
    <nc r="E174"/>
  </rcc>
  <rcc rId="33830" sId="5">
    <oc r="E175">
      <v>53995</v>
    </oc>
    <nc r="E175"/>
  </rcc>
  <rcc rId="33831" sId="5">
    <oc r="E176">
      <v>45635</v>
    </oc>
    <nc r="E176"/>
  </rcc>
  <rcc rId="33832" sId="5">
    <oc r="E177">
      <v>34685</v>
    </oc>
    <nc r="E177"/>
  </rcc>
  <rcc rId="33833" sId="5">
    <oc r="E179">
      <v>50525</v>
    </oc>
    <nc r="E179"/>
  </rcc>
  <rcc rId="33834" sId="5">
    <oc r="E180">
      <v>39625</v>
    </oc>
    <nc r="E180"/>
  </rcc>
  <rcc rId="33835" sId="5">
    <oc r="E181">
      <v>10825</v>
    </oc>
    <nc r="E181"/>
  </rcc>
  <rcc rId="33836" sId="5">
    <oc r="E182">
      <v>9545</v>
    </oc>
    <nc r="E182"/>
  </rcc>
  <rcc rId="33837" sId="5">
    <oc r="E183">
      <v>32105</v>
    </oc>
    <nc r="E183"/>
  </rcc>
  <rcc rId="33838" sId="5">
    <oc r="E184">
      <v>24120</v>
    </oc>
    <nc r="E184"/>
  </rcc>
  <rcc rId="33839" sId="5">
    <oc r="E185">
      <v>11210</v>
    </oc>
    <nc r="E185"/>
  </rcc>
  <rcc rId="33840" sId="5">
    <oc r="E186">
      <v>19760</v>
    </oc>
    <nc r="E186"/>
  </rcc>
  <rcc rId="33841" sId="5">
    <oc r="E187">
      <v>40770</v>
    </oc>
    <nc r="E187"/>
  </rcc>
  <rcc rId="33842" sId="5">
    <oc r="E188">
      <v>13770</v>
    </oc>
    <nc r="E188"/>
  </rcc>
  <rcc rId="33843" sId="5">
    <oc r="E189">
      <v>124505</v>
    </oc>
    <nc r="E189"/>
  </rcc>
  <rcc rId="33844" sId="5">
    <oc r="E190">
      <v>8285</v>
    </oc>
    <nc r="E190"/>
  </rcc>
  <rcc rId="33845" sId="5">
    <oc r="E191">
      <v>27300</v>
    </oc>
    <nc r="E191"/>
  </rcc>
  <rcc rId="33846" sId="5">
    <oc r="E192">
      <v>34195</v>
    </oc>
    <nc r="E192"/>
  </rcc>
  <rcc rId="33847" sId="5">
    <oc r="E193">
      <v>28311</v>
    </oc>
    <nc r="E193"/>
  </rcc>
  <rcc rId="33848" sId="5">
    <oc r="E194">
      <v>10225</v>
    </oc>
    <nc r="E194"/>
  </rcc>
  <rcc rId="33849" sId="5">
    <oc r="E195">
      <v>10400</v>
    </oc>
    <nc r="E195"/>
  </rcc>
  <rcc rId="33850" sId="5">
    <oc r="E196">
      <v>23650</v>
    </oc>
    <nc r="E196"/>
  </rcc>
  <rcc rId="33851" sId="5">
    <oc r="E197">
      <v>9855</v>
    </oc>
    <nc r="E197"/>
  </rcc>
  <rcc rId="33852" sId="5">
    <oc r="E198">
      <v>18420</v>
    </oc>
    <nc r="E198"/>
  </rcc>
  <rcc rId="33853" sId="5">
    <oc r="E199">
      <v>16460</v>
    </oc>
    <nc r="E199"/>
  </rcc>
  <rcc rId="33854" sId="5">
    <oc r="E200">
      <v>23010</v>
    </oc>
    <nc r="E200"/>
  </rcc>
  <rcc rId="33855" sId="5">
    <oc r="E201">
      <v>16545</v>
    </oc>
    <nc r="E201"/>
  </rcc>
  <rcc rId="33856" sId="16">
    <oc r="F1" t="inlineStr">
      <is>
        <t>Август</t>
      </is>
    </oc>
    <nc r="F1" t="inlineStr">
      <is>
        <t>Сентябрь</t>
      </is>
    </nc>
  </rcc>
  <rcc rId="33857" sId="16" numFmtId="19">
    <oc r="D2">
      <v>45129</v>
    </oc>
    <nc r="D2">
      <v>45160</v>
    </nc>
  </rcc>
  <rcc rId="33858" sId="16" numFmtId="19">
    <oc r="E2">
      <v>45159</v>
    </oc>
    <nc r="E2">
      <v>45191</v>
    </nc>
  </rcc>
  <rcc rId="33859" sId="16">
    <oc r="D4">
      <v>966</v>
    </oc>
    <nc r="D4">
      <v>989</v>
    </nc>
  </rcc>
  <rfmt sheetId="16" sqref="D7" start="0" length="0">
    <dxf>
      <fill>
        <patternFill>
          <bgColor theme="4" tint="0.79998168889431442"/>
        </patternFill>
      </fill>
    </dxf>
  </rfmt>
  <rcc rId="33860" sId="16">
    <oc r="D8">
      <v>814</v>
    </oc>
    <nc r="D8">
      <v>834</v>
    </nc>
  </rcc>
  <rcc rId="33861" sId="16">
    <oc r="D9">
      <v>1653</v>
    </oc>
    <nc r="D9">
      <v>1660</v>
    </nc>
  </rcc>
  <rcc rId="33862" sId="16">
    <oc r="D11">
      <v>26850</v>
    </oc>
    <nc r="D11">
      <v>26950</v>
    </nc>
  </rcc>
  <rcc rId="33863" sId="16">
    <oc r="D12">
      <v>16524</v>
    </oc>
    <nc r="D12">
      <v>16632</v>
    </nc>
  </rcc>
  <rcc rId="33864" sId="16">
    <oc r="D13">
      <v>24651</v>
    </oc>
    <nc r="D13">
      <v>24764</v>
    </nc>
  </rcc>
  <rfmt sheetId="16" sqref="D15" start="0" length="0">
    <dxf>
      <fill>
        <patternFill>
          <bgColor theme="4" tint="0.79998168889431442"/>
        </patternFill>
      </fill>
    </dxf>
  </rfmt>
  <rcc rId="33865" sId="16">
    <oc r="D16">
      <v>8102</v>
    </oc>
    <nc r="D16">
      <v>8112</v>
    </nc>
  </rcc>
  <rcc rId="33866" sId="16">
    <oc r="D17">
      <v>27500</v>
    </oc>
    <nc r="D17">
      <v>27559</v>
    </nc>
  </rcc>
  <rcc rId="33867" sId="16">
    <oc r="D18">
      <v>2634</v>
    </oc>
    <nc r="D18">
      <v>2919</v>
    </nc>
  </rcc>
  <rcc rId="33868" sId="16">
    <oc r="D21">
      <v>674</v>
    </oc>
    <nc r="D21">
      <v>688</v>
    </nc>
  </rcc>
  <rcc rId="33869" sId="16">
    <oc r="D25">
      <v>76653</v>
    </oc>
    <nc r="D25">
      <v>77138</v>
    </nc>
  </rcc>
  <rcc rId="33870" sId="16">
    <oc r="D26">
      <v>17100</v>
    </oc>
    <nc r="D26">
      <v>17724</v>
    </nc>
  </rcc>
  <rcc rId="33871" sId="16">
    <oc r="E4">
      <v>989</v>
    </oc>
    <nc r="E4"/>
  </rcc>
  <rcc rId="33872" sId="16">
    <oc r="E7">
      <v>10326</v>
    </oc>
    <nc r="E7"/>
  </rcc>
  <rcc rId="33873" sId="16">
    <oc r="E8">
      <v>834</v>
    </oc>
    <nc r="E8"/>
  </rcc>
  <rcc rId="33874" sId="16">
    <oc r="E9">
      <v>1660</v>
    </oc>
    <nc r="E9"/>
  </rcc>
  <rcc rId="33875" sId="16">
    <oc r="E11">
      <v>26950</v>
    </oc>
    <nc r="E11"/>
  </rcc>
  <rcc rId="33876" sId="16">
    <oc r="E12">
      <v>16632</v>
    </oc>
    <nc r="E12"/>
  </rcc>
  <rcc rId="33877" sId="16">
    <oc r="E13">
      <v>24764</v>
    </oc>
    <nc r="E13"/>
  </rcc>
  <rcc rId="33878" sId="16">
    <oc r="E15">
      <v>1384</v>
    </oc>
    <nc r="E15"/>
  </rcc>
  <rcc rId="33879" sId="16">
    <oc r="E16">
      <v>8112</v>
    </oc>
    <nc r="E16"/>
  </rcc>
  <rcc rId="33880" sId="16">
    <oc r="E17">
      <v>27559</v>
    </oc>
    <nc r="E17"/>
  </rcc>
  <rcc rId="33881" sId="16">
    <oc r="E18">
      <v>2919</v>
    </oc>
    <nc r="E18"/>
  </rcc>
  <rcc rId="33882" sId="16">
    <oc r="E19">
      <v>20005</v>
    </oc>
    <nc r="E19"/>
  </rcc>
  <rcc rId="33883" sId="16">
    <oc r="E20">
      <v>40926</v>
    </oc>
    <nc r="E20"/>
  </rcc>
  <rcc rId="33884" sId="16">
    <oc r="E21">
      <v>688</v>
    </oc>
    <nc r="E21"/>
  </rcc>
  <rcc rId="33885" sId="16">
    <oc r="E24">
      <v>26753</v>
    </oc>
    <nc r="E24"/>
  </rcc>
  <rcc rId="33886" sId="16">
    <oc r="E25">
      <v>77138</v>
    </oc>
    <nc r="E25"/>
  </rcc>
  <rcc rId="33887" sId="16">
    <oc r="E26">
      <v>17724</v>
    </oc>
    <nc r="E26"/>
  </rcc>
  <rcc rId="33888" sId="10">
    <oc r="A2" t="inlineStr">
      <is>
        <t>Август 2023 года</t>
      </is>
    </oc>
    <nc r="A2" t="inlineStr">
      <is>
        <t>Сентябрь 2023 года</t>
      </is>
    </nc>
  </rcc>
  <rcc rId="33889" sId="13">
    <oc r="A1" t="inlineStr">
      <is>
        <t>СПРАВОЧНАЯ ИНФОРМАЦИЯ потребление коммунальных услуг в здании по адресу г.Химки, ул.Лавочкина, д.13 август 2023г.</t>
      </is>
    </oc>
    <nc r="A1" t="inlineStr">
      <is>
        <t>СПРАВОЧНАЯ ИНФОРМАЦИЯ потребление коммунальных услуг в здании по адресу г.Химки, ул.Лавочкина, д.13 сентябрь 2023г.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16" sId="1">
    <nc r="D8">
      <v>7252</v>
    </nc>
  </rcc>
  <rcc rId="33917" sId="1">
    <nc r="D9">
      <v>3086</v>
    </nc>
  </rcc>
  <rcc rId="33918" sId="1">
    <nc r="D10">
      <v>15134</v>
    </nc>
  </rcc>
  <rcc rId="33919" sId="1">
    <nc r="D11">
      <v>20053</v>
    </nc>
  </rcc>
  <rcc rId="33920" sId="1">
    <nc r="D13">
      <v>7166</v>
    </nc>
  </rcc>
  <rcc rId="33921" sId="1">
    <nc r="D14">
      <v>5294</v>
    </nc>
  </rcc>
  <rcc rId="33922" sId="1">
    <nc r="D15">
      <v>4514</v>
    </nc>
  </rcc>
  <rcc rId="33923" sId="1">
    <nc r="D16">
      <v>8048</v>
    </nc>
  </rcc>
  <rcc rId="33924" sId="1">
    <nc r="D18">
      <v>12316</v>
    </nc>
  </rcc>
  <rcc rId="33925" sId="1">
    <nc r="D19">
      <v>3426</v>
    </nc>
  </rcc>
  <rcc rId="33926" sId="1">
    <nc r="D20">
      <v>10897</v>
    </nc>
  </rcc>
  <rcc rId="33927" sId="1">
    <nc r="D21">
      <v>13394</v>
    </nc>
  </rcc>
  <rcc rId="33928" sId="1">
    <nc r="D30">
      <v>4297</v>
    </nc>
  </rcc>
  <rcc rId="33929" sId="1">
    <nc r="D31">
      <v>4064</v>
    </nc>
  </rcc>
  <rcc rId="33930" sId="1">
    <nc r="D33">
      <v>19702</v>
    </nc>
  </rcc>
  <rcc rId="33931" sId="1">
    <nc r="D34">
      <v>14593</v>
    </nc>
  </rcc>
  <rcc rId="33932" sId="1">
    <nc r="D36">
      <v>15771</v>
    </nc>
  </rcc>
  <rcc rId="33933" sId="1">
    <nc r="D37">
      <v>2659</v>
    </nc>
  </rcc>
  <rcc rId="33934" sId="1">
    <nc r="D38">
      <v>29394</v>
    </nc>
  </rcc>
  <rcc rId="33935" sId="1">
    <nc r="D39">
      <v>24289</v>
    </nc>
  </rcc>
  <rcc rId="33936" sId="1">
    <nc r="D45">
      <v>13033</v>
    </nc>
  </rcc>
  <rcc rId="33937" sId="1">
    <nc r="D46">
      <v>7638</v>
    </nc>
  </rcc>
  <rcc rId="33938" sId="1">
    <nc r="D47">
      <v>1490</v>
    </nc>
  </rcc>
  <rcc rId="33939" sId="16">
    <nc r="E4">
      <v>1012</v>
    </nc>
  </rcc>
  <rcc rId="33940" sId="16">
    <nc r="E7">
      <v>10326</v>
    </nc>
  </rcc>
  <rcc rId="33941" sId="16">
    <nc r="E8">
      <v>854</v>
    </nc>
  </rcc>
  <rcc rId="33942" sId="16">
    <nc r="E9">
      <v>1678</v>
    </nc>
  </rcc>
  <rcc rId="33943" sId="16">
    <nc r="E11">
      <v>27050</v>
    </nc>
  </rcc>
  <rcc rId="33944" sId="16">
    <nc r="E12">
      <v>16727</v>
    </nc>
  </rcc>
  <rcc rId="33945" sId="16">
    <nc r="E13">
      <v>24849</v>
    </nc>
  </rcc>
  <rcc rId="33946" sId="16">
    <nc r="E15">
      <v>1384</v>
    </nc>
  </rcc>
  <rcc rId="33947" sId="16">
    <nc r="E16">
      <v>8122</v>
    </nc>
  </rcc>
  <rcc rId="33948" sId="16">
    <nc r="E17">
      <v>27559</v>
    </nc>
  </rcc>
  <rcc rId="33949" sId="16">
    <nc r="E18">
      <v>3295</v>
    </nc>
  </rcc>
  <rcc rId="33950" sId="16">
    <nc r="E19">
      <v>20030</v>
    </nc>
  </rcc>
  <rcc rId="33951" sId="16">
    <nc r="E20">
      <v>40926</v>
    </nc>
  </rcc>
  <rcc rId="33952" sId="16" odxf="1" dxf="1" numFmtId="19">
    <nc r="J19">
      <v>45191</v>
    </nc>
    <odxf>
      <numFmt numFmtId="0" formatCode="General"/>
    </odxf>
    <ndxf>
      <numFmt numFmtId="19" formatCode="dd/mm/yyyy"/>
    </ndxf>
  </rcc>
  <rcc rId="33953" sId="16">
    <nc r="J20">
      <v>40815</v>
    </nc>
  </rcc>
  <rfmt sheetId="16" sqref="J20">
    <dxf>
      <alignment vertical="top" readingOrder="0"/>
    </dxf>
  </rfmt>
  <rfmt sheetId="16" sqref="J20">
    <dxf>
      <alignment vertical="center" readingOrder="0"/>
    </dxf>
  </rfmt>
  <rfmt sheetId="16" sqref="J20">
    <dxf>
      <alignment horizontal="center" readingOrder="0"/>
    </dxf>
  </rfmt>
  <rfmt sheetId="16" sqref="J20" start="0" length="2147483647">
    <dxf>
      <font>
        <sz val="9"/>
      </font>
    </dxf>
  </rfmt>
  <rfmt sheetId="16" sqref="J20" start="0" length="2147483647">
    <dxf>
      <font>
        <b/>
      </font>
    </dxf>
  </rfmt>
  <rfmt sheetId="16" sqref="J20" start="0" length="2147483647">
    <dxf>
      <font/>
    </dxf>
  </rfmt>
  <rfmt sheetId="16" sqref="J19" start="0" length="2147483647">
    <dxf>
      <font>
        <b/>
      </font>
    </dxf>
  </rfmt>
  <rfmt sheetId="16" sqref="J19" start="0" length="2147483647">
    <dxf>
      <font>
        <sz val="9"/>
      </font>
    </dxf>
  </rfmt>
  <rcc rId="33954" sId="16">
    <nc r="E21">
      <v>703</v>
    </nc>
  </rcc>
  <rcc rId="33955" sId="16">
    <nc r="E24">
      <v>26753</v>
    </nc>
  </rcc>
  <rcc rId="33956" sId="16">
    <nc r="E25">
      <v>77660</v>
    </nc>
  </rcc>
  <rcc rId="33957" sId="16">
    <nc r="E26">
      <v>18490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71" sId="2">
    <nc r="E6">
      <v>1235</v>
    </nc>
  </rcc>
  <rcc rId="33972" sId="2">
    <nc r="E7">
      <v>23415</v>
    </nc>
  </rcc>
  <rcc rId="33973" sId="2">
    <nc r="E8">
      <v>20870</v>
    </nc>
  </rcc>
  <rcc rId="33974" sId="2">
    <nc r="E9">
      <v>25995</v>
    </nc>
  </rcc>
  <rfmt sheetId="2" sqref="E10">
    <dxf>
      <fill>
        <patternFill>
          <bgColor rgb="FFFFFF00"/>
        </patternFill>
      </fill>
    </dxf>
  </rfmt>
  <rcc rId="33975" sId="2">
    <nc r="E11">
      <v>27120</v>
    </nc>
  </rcc>
  <rcc rId="33976" sId="2">
    <nc r="E12">
      <v>20545</v>
    </nc>
  </rcc>
  <rcc rId="33977" sId="2">
    <nc r="E13">
      <v>31605</v>
    </nc>
  </rcc>
  <rcc rId="33978" sId="2">
    <nc r="E14">
      <v>21850</v>
    </nc>
  </rcc>
  <rcc rId="33979" sId="2">
    <nc r="E15">
      <v>41505</v>
    </nc>
  </rcc>
  <rcc rId="33980" sId="2">
    <nc r="E16">
      <v>43530</v>
    </nc>
  </rcc>
  <rcc rId="33981" sId="2">
    <nc r="E17">
      <v>35855</v>
    </nc>
  </rcc>
  <rcc rId="33982" sId="2">
    <nc r="E18">
      <v>17400</v>
    </nc>
  </rcc>
  <rcc rId="33983" sId="2">
    <nc r="E19">
      <v>2755</v>
    </nc>
  </rcc>
  <rcc rId="33984" sId="2">
    <nc r="E20">
      <v>2690</v>
    </nc>
  </rcc>
  <rcc rId="33985" sId="2">
    <nc r="E21">
      <v>28955</v>
    </nc>
  </rcc>
  <rcc rId="33986" sId="2">
    <nc r="E22">
      <v>7550</v>
    </nc>
  </rcc>
  <rcc rId="33987" sId="2">
    <nc r="E23">
      <v>985</v>
    </nc>
  </rcc>
  <rcc rId="33988" sId="2">
    <nc r="E24">
      <v>8905</v>
    </nc>
  </rcc>
  <rcc rId="33989" sId="2">
    <nc r="E25">
      <v>14540</v>
    </nc>
  </rcc>
  <rcc rId="33990" sId="2">
    <nc r="E26">
      <v>13685</v>
    </nc>
  </rcc>
  <rcc rId="33991" sId="2">
    <nc r="E27">
      <v>50360</v>
    </nc>
  </rcc>
  <rcc rId="33992" sId="2">
    <nc r="E28">
      <v>12295</v>
    </nc>
  </rcc>
  <rcc rId="33993" sId="2">
    <nc r="E29">
      <v>63670</v>
    </nc>
  </rcc>
  <rcc rId="33994" sId="2">
    <nc r="E30">
      <v>8685</v>
    </nc>
  </rcc>
  <rcc rId="33995" sId="2">
    <nc r="E31">
      <v>2505</v>
    </nc>
  </rcc>
  <rcc rId="33996" sId="2">
    <nc r="E32">
      <v>25945</v>
    </nc>
  </rcc>
  <rcc rId="33997" sId="2">
    <nc r="E34">
      <v>48935</v>
    </nc>
  </rcc>
  <rcc rId="33998" sId="2">
    <nc r="E35">
      <v>56705</v>
    </nc>
  </rcc>
  <rcc rId="33999" sId="2">
    <nc r="E36">
      <v>14645</v>
    </nc>
  </rcc>
  <rcc rId="34000" sId="2">
    <nc r="E37">
      <v>36660</v>
    </nc>
  </rcc>
  <rcc rId="34001" sId="2">
    <nc r="E38">
      <v>43445</v>
    </nc>
  </rcc>
  <rfmt sheetId="2" sqref="E39">
    <dxf>
      <fill>
        <patternFill patternType="solid">
          <bgColor rgb="FFFFFF00"/>
        </patternFill>
      </fill>
    </dxf>
  </rfmt>
  <rcc rId="34002" sId="2">
    <nc r="E40">
      <v>30200</v>
    </nc>
  </rcc>
  <rcc rId="34003" sId="2">
    <nc r="E41">
      <v>31860</v>
    </nc>
  </rcc>
  <rcc rId="34004" sId="2">
    <nc r="E42">
      <v>31395</v>
    </nc>
  </rcc>
  <rcc rId="34005" sId="2">
    <nc r="E43">
      <v>6500</v>
    </nc>
  </rcc>
  <rcc rId="34006" sId="2">
    <nc r="E44">
      <v>34920</v>
    </nc>
  </rcc>
  <rcc rId="34007" sId="2">
    <nc r="E45">
      <v>24625</v>
    </nc>
  </rcc>
  <rcc rId="34008" sId="2">
    <nc r="E46">
      <v>43025</v>
    </nc>
  </rcc>
  <rcc rId="34009" sId="2">
    <nc r="E47">
      <v>53510</v>
    </nc>
  </rcc>
  <rcc rId="34010" sId="2">
    <nc r="E48">
      <v>42130</v>
    </nc>
  </rcc>
  <rcc rId="34011" sId="2">
    <nc r="E49">
      <v>89605</v>
    </nc>
  </rcc>
  <rcc rId="34012" sId="2">
    <nc r="E50">
      <v>79050</v>
    </nc>
  </rcc>
  <rcc rId="34013" sId="2">
    <nc r="E51">
      <v>10220</v>
    </nc>
  </rcc>
  <rcc rId="34014" sId="2">
    <nc r="E52">
      <v>11775</v>
    </nc>
  </rcc>
  <rcc rId="34015" sId="2">
    <nc r="E53">
      <v>21020</v>
    </nc>
  </rcc>
  <rcc rId="34016" sId="2">
    <nc r="E54">
      <v>11850</v>
    </nc>
  </rcc>
  <rcc rId="34017" sId="2">
    <nc r="E55">
      <v>45175</v>
    </nc>
  </rcc>
  <rcc rId="34018" sId="2">
    <nc r="E56">
      <v>11465</v>
    </nc>
  </rcc>
  <rcc rId="34019" sId="2">
    <nc r="E58">
      <v>23790</v>
    </nc>
  </rcc>
  <rcc rId="34020" sId="2">
    <nc r="E59">
      <v>23245</v>
    </nc>
  </rcc>
  <rcc rId="34021" sId="2">
    <nc r="E60">
      <v>13255</v>
    </nc>
  </rcc>
  <rcc rId="34022" sId="2">
    <nc r="E61">
      <v>70965</v>
    </nc>
  </rcc>
  <rcc rId="34023" sId="2">
    <nc r="E62">
      <v>14180</v>
    </nc>
  </rcc>
  <rcc rId="34024" sId="2">
    <nc r="E63">
      <v>2150</v>
    </nc>
  </rcc>
  <rcc rId="34025" sId="2">
    <nc r="E64">
      <v>20500</v>
    </nc>
  </rcc>
  <rcc rId="34026" sId="2">
    <nc r="E65">
      <v>67145</v>
    </nc>
  </rcc>
  <rcc rId="34027" sId="2">
    <nc r="E66">
      <v>31885</v>
    </nc>
  </rcc>
  <rcc rId="34028" sId="2">
    <nc r="E67">
      <v>8030</v>
    </nc>
  </rcc>
  <rcc rId="34029" sId="2">
    <nc r="E68">
      <v>27435</v>
    </nc>
  </rcc>
  <rcc rId="34030" sId="2">
    <nc r="E69">
      <v>55685</v>
    </nc>
  </rcc>
  <rcc rId="34031" sId="2">
    <nc r="E70">
      <v>87215</v>
    </nc>
  </rcc>
  <rcc rId="34032" sId="2">
    <nc r="E71">
      <v>37175</v>
    </nc>
  </rcc>
  <rcc rId="34033" sId="2">
    <nc r="E72">
      <v>6360</v>
    </nc>
  </rcc>
  <rcc rId="34034" sId="2">
    <nc r="E73">
      <v>57795</v>
    </nc>
  </rcc>
  <rcc rId="34035" sId="2">
    <nc r="E74">
      <v>9930</v>
    </nc>
  </rcc>
  <rcc rId="34036" sId="2">
    <nc r="E75">
      <v>275</v>
    </nc>
  </rcc>
  <rcc rId="34037" sId="2">
    <nc r="E76">
      <v>26685</v>
    </nc>
  </rcc>
  <rcc rId="34038" sId="2">
    <nc r="E77">
      <v>19390</v>
    </nc>
  </rcc>
  <rcc rId="34039" sId="2">
    <nc r="E78">
      <v>37240</v>
    </nc>
  </rcc>
  <rcc rId="34040" sId="2">
    <nc r="E79">
      <v>8180</v>
    </nc>
  </rcc>
  <rcc rId="34041" sId="2">
    <nc r="E80">
      <v>28625</v>
    </nc>
  </rcc>
  <rcc rId="34042" sId="2">
    <nc r="E81">
      <v>10930</v>
    </nc>
  </rcc>
  <rcc rId="34043" sId="2">
    <nc r="E83">
      <v>7890</v>
    </nc>
  </rcc>
  <rcc rId="34044" sId="2">
    <nc r="E84">
      <v>13035</v>
    </nc>
  </rcc>
  <rcc rId="34045" sId="2">
    <nc r="E85">
      <v>9585</v>
    </nc>
  </rcc>
  <rcc rId="34046" sId="2">
    <nc r="E86">
      <v>37405</v>
    </nc>
  </rcc>
  <rcc rId="34047" sId="2">
    <nc r="E87">
      <v>35915</v>
    </nc>
  </rcc>
  <rcc rId="34048" sId="2">
    <nc r="E88">
      <v>19285</v>
    </nc>
  </rcc>
  <rcc rId="34049" sId="2">
    <nc r="E89">
      <v>68285</v>
    </nc>
  </rcc>
  <rcc rId="34050" sId="2">
    <nc r="E90">
      <v>61315</v>
    </nc>
  </rcc>
  <rcc rId="34051" sId="2">
    <nc r="E91">
      <v>14285</v>
    </nc>
  </rcc>
  <rcc rId="34052" sId="2">
    <nc r="E92">
      <v>12600</v>
    </nc>
  </rcc>
  <rcc rId="34053" sId="2">
    <nc r="E93">
      <v>730</v>
    </nc>
  </rcc>
  <rcc rId="34054" sId="2">
    <nc r="E94">
      <v>37630</v>
    </nc>
  </rcc>
  <rcc rId="34055" sId="2">
    <nc r="E95">
      <v>14465</v>
    </nc>
  </rcc>
  <rcc rId="34056" sId="2">
    <nc r="E96">
      <v>41935</v>
    </nc>
  </rcc>
  <rcc rId="34057" sId="2">
    <nc r="E97">
      <v>25365</v>
    </nc>
  </rcc>
  <rcc rId="34058" sId="2">
    <nc r="E98">
      <v>11205</v>
    </nc>
  </rcc>
  <rcc rId="34059" sId="2">
    <nc r="E99">
      <v>12870</v>
    </nc>
  </rcc>
  <rcc rId="34060" sId="2">
    <nc r="E100">
      <v>4950</v>
    </nc>
  </rcc>
  <rcc rId="34061" sId="2">
    <nc r="E101">
      <v>14420</v>
    </nc>
  </rcc>
  <rcc rId="34062" sId="2">
    <nc r="E102">
      <v>53110</v>
    </nc>
  </rcc>
  <rcc rId="34063" sId="2">
    <nc r="E103">
      <v>6575</v>
    </nc>
  </rcc>
  <rcc rId="34064" sId="2">
    <nc r="E104">
      <v>23135</v>
    </nc>
  </rcc>
  <rcc rId="34065" sId="2">
    <nc r="E105">
      <v>21005</v>
    </nc>
  </rcc>
  <rcc rId="34066" sId="2">
    <nc r="E106">
      <v>92965</v>
    </nc>
  </rcc>
  <rcc rId="34067" sId="2">
    <nc r="E107">
      <v>11055</v>
    </nc>
  </rcc>
  <rcc rId="34068" sId="2">
    <nc r="E108">
      <v>30650</v>
    </nc>
  </rcc>
  <rcc rId="34069" sId="2">
    <nc r="E109">
      <v>22115</v>
    </nc>
  </rcc>
  <rcc rId="34070" sId="2">
    <nc r="E110">
      <v>11335</v>
    </nc>
  </rcc>
  <rcc rId="34071" sId="2">
    <nc r="E111">
      <v>24510</v>
    </nc>
  </rcc>
  <rcc rId="34072" sId="2">
    <nc r="E112">
      <v>17190</v>
    </nc>
  </rcc>
  <rcc rId="34073" sId="2">
    <nc r="E113">
      <v>57265</v>
    </nc>
  </rcc>
  <rcc rId="34074" sId="2">
    <nc r="E114">
      <v>16065</v>
    </nc>
  </rcc>
  <rcc rId="34075" sId="2">
    <nc r="E115">
      <v>49250</v>
    </nc>
  </rcc>
  <rcc rId="34076" sId="2">
    <nc r="E116">
      <v>21205</v>
    </nc>
  </rcc>
  <rcc rId="34077" sId="2">
    <nc r="E117">
      <v>8520</v>
    </nc>
  </rcc>
  <rcc rId="34078" sId="2">
    <nc r="E39">
      <v>31950</v>
    </nc>
  </rcc>
  <rcc rId="34079" sId="2">
    <nc r="E10">
      <v>111105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80" sId="3">
    <nc r="E7">
      <v>13580</v>
    </nc>
  </rcc>
  <rcc rId="34081" sId="3">
    <nc r="E8">
      <v>870</v>
    </nc>
  </rcc>
  <rcc rId="34082" sId="3">
    <nc r="E9">
      <v>15370</v>
    </nc>
  </rcc>
  <rcc rId="34083" sId="3">
    <nc r="E10">
      <v>14200</v>
    </nc>
  </rcc>
  <rcc rId="34084" sId="3">
    <nc r="E11">
      <v>930</v>
    </nc>
  </rcc>
  <rcc rId="34085" sId="3">
    <nc r="E12">
      <v>29157</v>
    </nc>
  </rcc>
  <rcc rId="34086" sId="3">
    <nc r="E13">
      <v>11575</v>
    </nc>
  </rcc>
  <rcc rId="34087" sId="3">
    <nc r="E14">
      <v>19030</v>
    </nc>
  </rcc>
  <rcc rId="34088" sId="3">
    <nc r="E15">
      <v>4315</v>
    </nc>
  </rcc>
  <rcc rId="34089" sId="3">
    <nc r="E16">
      <v>77650</v>
    </nc>
  </rcc>
  <rcc rId="34090" sId="3">
    <nc r="E17">
      <v>41345</v>
    </nc>
  </rcc>
  <rcc rId="34091" sId="3">
    <nc r="E18">
      <v>15675</v>
    </nc>
  </rcc>
  <rcc rId="34092" sId="3">
    <nc r="E19">
      <v>155680</v>
    </nc>
  </rcc>
  <rcc rId="34093" sId="3">
    <nc r="E20">
      <v>6100</v>
    </nc>
  </rcc>
  <rcc rId="34094" sId="3">
    <nc r="E21">
      <v>13900</v>
    </nc>
  </rcc>
  <rcc rId="34095" sId="3">
    <nc r="E22">
      <v>13345</v>
    </nc>
  </rcc>
  <rcc rId="34096" sId="3">
    <nc r="E23">
      <v>38360</v>
    </nc>
  </rcc>
  <rcc rId="34097" sId="3">
    <nc r="E24">
      <v>53965</v>
    </nc>
  </rcc>
  <rcc rId="34098" sId="3">
    <nc r="E25">
      <v>12100</v>
    </nc>
  </rcc>
  <rcc rId="34099" sId="3">
    <nc r="E26">
      <v>15</v>
    </nc>
  </rcc>
  <rcc rId="34100" sId="3">
    <nc r="E27">
      <v>36060</v>
    </nc>
  </rcc>
  <rcc rId="34101" sId="3">
    <nc r="E28">
      <v>32135</v>
    </nc>
  </rcc>
  <rcc rId="34102" sId="3">
    <nc r="E29">
      <v>32680</v>
    </nc>
  </rcc>
  <rcc rId="34103" sId="3">
    <nc r="E30">
      <v>31610</v>
    </nc>
  </rcc>
  <rcc rId="34104" sId="3">
    <nc r="E31">
      <v>65260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5" sId="4">
    <nc r="E7">
      <v>8315</v>
    </nc>
  </rcc>
  <rcc rId="34106" sId="4">
    <nc r="E8">
      <v>52835</v>
    </nc>
  </rcc>
  <rcc rId="34107" sId="4">
    <nc r="E9">
      <v>5995</v>
    </nc>
  </rcc>
  <rcc rId="34108" sId="4">
    <nc r="E10">
      <v>23440</v>
    </nc>
  </rcc>
  <rcc rId="34109" sId="4">
    <nc r="E11">
      <v>13850</v>
    </nc>
  </rcc>
  <rcc rId="34110" sId="4">
    <nc r="E12">
      <v>46360</v>
    </nc>
  </rcc>
  <rcc rId="34111" sId="4">
    <nc r="E13">
      <v>17580</v>
    </nc>
  </rcc>
  <rcc rId="34112" sId="4">
    <nc r="E14">
      <v>9600</v>
    </nc>
  </rcc>
  <rcc rId="34113" sId="4">
    <nc r="E15">
      <v>28005</v>
    </nc>
  </rcc>
  <rcc rId="34114" sId="4">
    <nc r="E16">
      <v>29110</v>
    </nc>
  </rcc>
  <rcc rId="34115" sId="4">
    <nc r="E17">
      <v>31060</v>
    </nc>
  </rcc>
  <rcc rId="34116" sId="4">
    <nc r="E18">
      <v>33685</v>
    </nc>
  </rcc>
  <rcc rId="34117" sId="4">
    <nc r="E19">
      <v>54080</v>
    </nc>
  </rcc>
  <rcc rId="34118" sId="4">
    <nc r="E20">
      <v>4460</v>
    </nc>
  </rcc>
  <rcc rId="34119" sId="4">
    <nc r="E21">
      <v>9140</v>
    </nc>
  </rcc>
  <rcc rId="34120" sId="4">
    <nc r="E22">
      <v>22630</v>
    </nc>
  </rcc>
  <rcc rId="34121" sId="4">
    <nc r="E23">
      <v>49290</v>
    </nc>
  </rcc>
  <rcc rId="34122" sId="4">
    <nc r="E24">
      <v>30760</v>
    </nc>
  </rcc>
  <rcc rId="34123" sId="4">
    <nc r="E25">
      <v>34890</v>
    </nc>
  </rcc>
  <rcc rId="34124" sId="4">
    <nc r="E26">
      <v>17095</v>
    </nc>
  </rcc>
  <rcc rId="34125" sId="4">
    <nc r="E27">
      <v>15505</v>
    </nc>
  </rcc>
  <rcc rId="34126" sId="4">
    <nc r="E28">
      <v>58210</v>
    </nc>
  </rcc>
  <rcc rId="34127" sId="4">
    <nc r="E29">
      <v>34635</v>
    </nc>
  </rcc>
  <rcc rId="34128" sId="4">
    <nc r="E31">
      <v>22150</v>
    </nc>
  </rcc>
  <rcc rId="34129" sId="4">
    <nc r="E32">
      <v>30260</v>
    </nc>
  </rcc>
  <rcc rId="34130" sId="4">
    <nc r="E33">
      <v>38545</v>
    </nc>
  </rcc>
  <rcc rId="34131" sId="4">
    <nc r="E34">
      <v>19585</v>
    </nc>
  </rcc>
  <rfmt sheetId="4" sqref="E35">
    <dxf>
      <fill>
        <patternFill>
          <bgColor rgb="FFFFFF00"/>
        </patternFill>
      </fill>
    </dxf>
  </rfmt>
  <rcc rId="34132" sId="4">
    <nc r="E36">
      <v>49200</v>
    </nc>
  </rcc>
  <rcc rId="34133" sId="4">
    <nc r="E37">
      <v>39115</v>
    </nc>
  </rcc>
  <rcc rId="34134" sId="4">
    <nc r="E38">
      <v>12535</v>
    </nc>
  </rcc>
  <rcc rId="34135" sId="4">
    <nc r="E39">
      <v>42645</v>
    </nc>
  </rcc>
  <rcc rId="34136" sId="4">
    <nc r="E40">
      <v>37915</v>
    </nc>
  </rcc>
  <rcc rId="34137" sId="4">
    <nc r="E41">
      <v>4310</v>
    </nc>
  </rcc>
  <rcc rId="34138" sId="4">
    <nc r="E42">
      <v>101295</v>
    </nc>
  </rcc>
  <rcc rId="34139" sId="4">
    <nc r="E43">
      <v>10025</v>
    </nc>
  </rcc>
  <rcc rId="34140" sId="4">
    <nc r="E44">
      <v>2455</v>
    </nc>
  </rcc>
  <rcc rId="34141" sId="4">
    <nc r="E45">
      <v>88130</v>
    </nc>
  </rcc>
  <rcc rId="34142" sId="4">
    <nc r="E46">
      <v>9160</v>
    </nc>
  </rcc>
  <rcc rId="34143" sId="4">
    <nc r="E47">
      <v>11640</v>
    </nc>
  </rcc>
  <rcc rId="34144" sId="4">
    <nc r="E48">
      <v>54785</v>
    </nc>
  </rcc>
  <rcc rId="34145" sId="4">
    <nc r="E49">
      <v>14900</v>
    </nc>
  </rcc>
  <rcc rId="34146" sId="4">
    <nc r="E50">
      <v>32325</v>
    </nc>
  </rcc>
  <rcc rId="34147" sId="4">
    <nc r="E51">
      <v>16020</v>
    </nc>
  </rcc>
  <rcc rId="34148" sId="4">
    <nc r="E52">
      <v>9925</v>
    </nc>
  </rcc>
  <rcc rId="34149" sId="4">
    <nc r="E53">
      <v>20010</v>
    </nc>
  </rcc>
  <rcc rId="34150" sId="4">
    <nc r="E54">
      <v>6070</v>
    </nc>
  </rcc>
  <rcc rId="34151" sId="4">
    <nc r="E55">
      <v>54645</v>
    </nc>
  </rcc>
  <rcc rId="34152" sId="4">
    <nc r="E56">
      <v>51930</v>
    </nc>
  </rcc>
  <rcc rId="34153" sId="4">
    <nc r="E57">
      <v>5865</v>
    </nc>
  </rcc>
  <rcc rId="34154" sId="4">
    <nc r="E58">
      <v>29150</v>
    </nc>
  </rcc>
  <rcc rId="34155" sId="4">
    <nc r="E59">
      <v>13320</v>
    </nc>
  </rcc>
  <rcc rId="34156" sId="4">
    <nc r="E35">
      <v>11815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52" sId="1">
    <oc r="C8">
      <v>7014</v>
    </oc>
    <nc r="C8">
      <v>7083</v>
    </nc>
  </rcc>
  <rcc rId="30353" sId="1">
    <oc r="C9">
      <v>2935</v>
    </oc>
    <nc r="C9">
      <v>2971</v>
    </nc>
  </rcc>
  <rcc rId="30354" sId="1">
    <oc r="C10">
      <v>14402</v>
    </oc>
    <nc r="C10">
      <v>14609</v>
    </nc>
  </rcc>
  <rcc rId="30355" sId="1">
    <oc r="C11">
      <v>19018</v>
    </oc>
    <nc r="C11">
      <v>19309</v>
    </nc>
  </rcc>
  <rcc rId="30356" sId="1">
    <oc r="C18">
      <v>11797</v>
    </oc>
    <nc r="C18">
      <v>11941</v>
    </nc>
  </rcc>
  <rcc rId="30357" sId="1">
    <oc r="C19">
      <v>3294</v>
    </oc>
    <nc r="C19">
      <v>3330</v>
    </nc>
  </rcc>
  <rcc rId="30358" sId="1">
    <oc r="C20">
      <v>10393</v>
    </oc>
    <nc r="C20">
      <v>10547</v>
    </nc>
  </rcc>
  <rcc rId="30359" sId="1">
    <oc r="C21">
      <v>12677</v>
    </oc>
    <nc r="C21">
      <v>12865</v>
    </nc>
  </rcc>
  <rcc rId="30360" sId="1">
    <oc r="C30">
      <v>4108</v>
    </oc>
    <nc r="C30">
      <v>4170</v>
    </nc>
  </rcc>
  <rcc rId="30361" sId="1">
    <oc r="C31">
      <v>3794</v>
    </oc>
    <nc r="C31">
      <v>3851</v>
    </nc>
  </rcc>
  <rcc rId="30362" sId="1">
    <oc r="C33">
      <v>19326</v>
    </oc>
    <nc r="C33">
      <v>19391</v>
    </nc>
  </rcc>
  <rcc rId="30363" sId="1">
    <oc r="C34">
      <v>14295</v>
    </oc>
    <nc r="C34">
      <v>14332</v>
    </nc>
  </rcc>
  <rfmt sheetId="1" sqref="C35" start="0" length="0">
    <dxf/>
  </rfmt>
  <rcc rId="30364" sId="1">
    <oc r="C36">
      <v>15176</v>
    </oc>
    <nc r="C36">
      <v>15347</v>
    </nc>
  </rcc>
  <rcc rId="30365" sId="1">
    <oc r="C37">
      <v>2530</v>
    </oc>
    <nc r="C37">
      <v>2564</v>
    </nc>
  </rcc>
  <rcc rId="30366" sId="1">
    <oc r="C38">
      <v>28015</v>
    </oc>
    <nc r="C38">
      <v>28434</v>
    </nc>
  </rcc>
  <rcc rId="30367" sId="1">
    <oc r="C39">
      <v>23187</v>
    </oc>
    <nc r="C39">
      <v>23501</v>
    </nc>
  </rcc>
  <rcc rId="30368" sId="1">
    <oc r="C45">
      <v>12406</v>
    </oc>
    <nc r="C45">
      <v>12521</v>
    </nc>
  </rcc>
  <rcc rId="30369" sId="1">
    <oc r="C46">
      <v>7275</v>
    </oc>
    <nc r="C46">
      <v>7358</v>
    </nc>
  </rcc>
  <rcc rId="30370" sId="1">
    <oc r="C47">
      <v>1423</v>
    </oc>
    <nc r="C47">
      <v>1440</v>
    </nc>
  </rcc>
  <rcc rId="30371" sId="1">
    <oc r="D8">
      <v>7083</v>
    </oc>
    <nc r="D8">
      <v>7135</v>
    </nc>
  </rcc>
  <rcc rId="30372" sId="1">
    <oc r="D9">
      <v>2971</v>
    </oc>
    <nc r="D9">
      <v>3003</v>
    </nc>
  </rcc>
  <rcc rId="30373" sId="1">
    <oc r="D10">
      <v>14609</v>
    </oc>
    <nc r="D10">
      <v>14756</v>
    </nc>
  </rcc>
  <rcc rId="30374" sId="1">
    <oc r="D11">
      <v>19309</v>
    </oc>
    <nc r="D11">
      <v>19514</v>
    </nc>
  </rcc>
  <rcc rId="30375" sId="1">
    <oc r="C13">
      <v>6918</v>
    </oc>
    <nc r="C13">
      <v>6989</v>
    </nc>
  </rcc>
  <rcc rId="30376" sId="1">
    <oc r="C14">
      <v>5039</v>
    </oc>
    <nc r="C14">
      <v>5116</v>
    </nc>
  </rcc>
  <rcc rId="30377" sId="1">
    <oc r="C15">
      <v>4246</v>
    </oc>
    <nc r="C15">
      <v>4325</v>
    </nc>
  </rcc>
  <rcc rId="30378" sId="1">
    <oc r="C16">
      <v>7591</v>
    </oc>
    <nc r="C16">
      <v>7721</v>
    </nc>
  </rcc>
  <rcc rId="30379" sId="1">
    <oc r="D13">
      <v>6989</v>
    </oc>
    <nc r="D13">
      <v>7047</v>
    </nc>
  </rcc>
  <rcc rId="30380" sId="1">
    <oc r="D14">
      <v>5116</v>
    </oc>
    <nc r="D14">
      <v>5183</v>
    </nc>
  </rcc>
  <rcc rId="30381" sId="1">
    <oc r="D15">
      <v>4325</v>
    </oc>
    <nc r="D15">
      <v>4384</v>
    </nc>
  </rcc>
  <rcc rId="30382" sId="1">
    <oc r="D16">
      <v>7721</v>
    </oc>
    <nc r="D16">
      <v>7920</v>
    </nc>
  </rcc>
  <rcc rId="30383" sId="1">
    <oc r="D18">
      <v>11941</v>
    </oc>
    <nc r="D18">
      <v>12066</v>
    </nc>
  </rcc>
  <rcc rId="30384" sId="1">
    <oc r="D19">
      <v>3330</v>
    </oc>
    <nc r="D19">
      <v>3359</v>
    </nc>
  </rcc>
  <rcc rId="30385" sId="1">
    <oc r="D20">
      <v>10547</v>
    </oc>
    <nc r="D20">
      <v>10652</v>
    </nc>
  </rcc>
  <rcc rId="30386" sId="1">
    <oc r="D21">
      <v>12865</v>
    </oc>
    <nc r="D21">
      <v>13013</v>
    </nc>
  </rcc>
  <rcc rId="30387" sId="1">
    <oc r="D30">
      <v>4170</v>
    </oc>
    <nc r="D30">
      <v>4180</v>
    </nc>
  </rcc>
  <rcc rId="30388" sId="1">
    <oc r="D31">
      <v>3851</v>
    </oc>
    <nc r="D31">
      <v>3941</v>
    </nc>
  </rcc>
  <rcc rId="30389" sId="1">
    <oc r="D33">
      <v>19391</v>
    </oc>
    <nc r="D33">
      <v>19485</v>
    </nc>
  </rcc>
  <rcc rId="30390" sId="1">
    <oc r="D34">
      <v>14332</v>
    </oc>
    <nc r="D34">
      <v>14412</v>
    </nc>
  </rcc>
  <rcc rId="30391" sId="1">
    <oc r="D36">
      <v>15347</v>
    </oc>
    <nc r="D36">
      <v>15482</v>
    </nc>
  </rcc>
  <rcc rId="30392" sId="1">
    <oc r="D37">
      <v>2564</v>
    </oc>
    <nc r="D37">
      <v>2592</v>
    </nc>
  </rcc>
  <rcc rId="30393" sId="1">
    <oc r="D38">
      <v>28434</v>
    </oc>
    <nc r="D38">
      <v>28714</v>
    </nc>
  </rcc>
  <rcc rId="30394" sId="1">
    <oc r="D39">
      <v>23501</v>
    </oc>
    <nc r="D39">
      <v>23720</v>
    </nc>
  </rcc>
  <rcc rId="30395" sId="1">
    <oc r="D45">
      <v>12521</v>
    </oc>
    <nc r="D45">
      <v>12654</v>
    </nc>
  </rcc>
  <rcc rId="30396" sId="1">
    <oc r="D46">
      <v>7358</v>
    </oc>
    <nc r="D46">
      <v>7436</v>
    </nc>
  </rcc>
  <rcc rId="30397" sId="1">
    <oc r="D47">
      <v>1440</v>
    </oc>
    <nc r="D47">
      <v>1455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57" sId="5">
    <nc r="E6">
      <v>14360</v>
    </nc>
  </rcc>
  <rcc rId="34158" sId="5">
    <nc r="E7">
      <v>5775</v>
    </nc>
  </rcc>
  <rcc rId="34159" sId="5">
    <nc r="E8">
      <v>17080</v>
    </nc>
  </rcc>
  <rcc rId="34160" sId="5">
    <nc r="E9">
      <v>11455</v>
    </nc>
  </rcc>
  <rcc rId="34161" sId="5">
    <nc r="E10">
      <v>21135</v>
    </nc>
  </rcc>
  <rcc rId="34162" sId="5">
    <nc r="E11">
      <v>45710</v>
    </nc>
  </rcc>
  <rcc rId="34163" sId="5">
    <nc r="E12">
      <v>21170</v>
    </nc>
  </rcc>
  <rcc rId="34164" sId="5">
    <nc r="E13">
      <v>14095</v>
    </nc>
  </rcc>
  <rcc rId="34165" sId="5">
    <nc r="E15">
      <v>20270</v>
    </nc>
  </rcc>
  <rcc rId="34166" sId="5">
    <nc r="E16">
      <v>7335</v>
    </nc>
  </rcc>
  <rcc rId="34167" sId="5">
    <nc r="E17">
      <v>33230</v>
    </nc>
  </rcc>
  <rcc rId="34168" sId="5">
    <nc r="E18">
      <v>19175</v>
    </nc>
  </rcc>
  <rcc rId="34169" sId="5">
    <nc r="E19">
      <v>14180</v>
    </nc>
  </rcc>
  <rcc rId="34170" sId="5">
    <nc r="E20">
      <v>54215</v>
    </nc>
  </rcc>
  <rcc rId="34171" sId="5">
    <nc r="E21">
      <v>70900</v>
    </nc>
  </rcc>
  <rcc rId="34172" sId="5">
    <nc r="E22">
      <v>55045</v>
    </nc>
  </rcc>
  <rcc rId="34173" sId="5">
    <nc r="E23">
      <v>11940</v>
    </nc>
  </rcc>
  <rcc rId="34174" sId="5">
    <nc r="E24">
      <v>8420</v>
    </nc>
  </rcc>
  <rcc rId="34175" sId="5">
    <nc r="E25">
      <v>14560</v>
    </nc>
  </rcc>
  <rcc rId="34176" sId="5">
    <nc r="E26">
      <v>9310</v>
    </nc>
  </rcc>
  <rcc rId="34177" sId="5">
    <nc r="E27">
      <v>4845</v>
    </nc>
  </rcc>
  <rcc rId="34178" sId="5">
    <nc r="E28">
      <v>6960</v>
    </nc>
  </rcc>
  <rcc rId="34179" sId="5">
    <nc r="E29">
      <v>23125</v>
    </nc>
  </rcc>
  <rcc rId="34180" sId="5">
    <nc r="E30">
      <v>62695</v>
    </nc>
  </rcc>
  <rcc rId="34181" sId="5">
    <nc r="E31">
      <v>20690</v>
    </nc>
  </rcc>
  <rcc rId="34182" sId="5">
    <nc r="E32">
      <v>19425</v>
    </nc>
  </rcc>
  <rcc rId="34183" sId="5">
    <nc r="E33">
      <v>55725</v>
    </nc>
  </rcc>
  <rcc rId="34184" sId="5">
    <nc r="E34">
      <v>14150</v>
    </nc>
  </rcc>
  <rcc rId="34185" sId="5">
    <nc r="E35">
      <v>11050</v>
    </nc>
  </rcc>
  <rcc rId="34186" sId="5">
    <nc r="E36">
      <v>70505</v>
    </nc>
  </rcc>
  <rcc rId="34187" sId="5">
    <nc r="E37">
      <v>27770</v>
    </nc>
  </rcc>
  <rcc rId="34188" sId="5">
    <nc r="E38">
      <v>93085</v>
    </nc>
  </rcc>
  <rcc rId="34189" sId="5">
    <nc r="E39">
      <v>12825</v>
    </nc>
  </rcc>
  <rcc rId="34190" sId="5">
    <nc r="E40">
      <v>65370</v>
    </nc>
  </rcc>
  <rcc rId="34191" sId="5">
    <nc r="E41">
      <v>19840</v>
    </nc>
  </rcc>
  <rcc rId="34192" sId="5">
    <nc r="E42">
      <v>109060</v>
    </nc>
  </rcc>
  <rcc rId="34193" sId="5">
    <nc r="E43">
      <v>14730</v>
    </nc>
  </rcc>
  <rcc rId="34194" sId="5">
    <nc r="E44">
      <v>23680</v>
    </nc>
  </rcc>
  <rcc rId="34195" sId="5">
    <nc r="E45">
      <v>20605</v>
    </nc>
  </rcc>
  <rcc rId="34196" sId="5">
    <nc r="E46">
      <v>690</v>
    </nc>
  </rcc>
  <rcc rId="34197" sId="5">
    <nc r="E47">
      <v>11915</v>
    </nc>
  </rcc>
  <rcc rId="34198" sId="5">
    <nc r="E48">
      <v>25740</v>
    </nc>
  </rcc>
  <rcc rId="34199" sId="5">
    <nc r="E49">
      <v>35295</v>
    </nc>
  </rcc>
  <rcc rId="34200" sId="5">
    <nc r="E50">
      <v>19760</v>
    </nc>
  </rcc>
  <rcc rId="34201" sId="5">
    <nc r="E51">
      <v>2920</v>
    </nc>
  </rcc>
  <rcc rId="34202" sId="5">
    <nc r="E52">
      <v>23045</v>
    </nc>
  </rcc>
  <rcc rId="34203" sId="5">
    <nc r="E53">
      <v>36900</v>
    </nc>
  </rcc>
  <rcc rId="34204" sId="5">
    <nc r="E54">
      <v>43200</v>
    </nc>
  </rcc>
  <rcc rId="34205" sId="5">
    <nc r="E55">
      <v>9040</v>
    </nc>
  </rcc>
  <rcc rId="34206" sId="5">
    <nc r="E56">
      <v>266325</v>
    </nc>
  </rcc>
  <rcc rId="34207" sId="5">
    <nc r="E57">
      <v>32435</v>
    </nc>
  </rcc>
  <rcc rId="34208" sId="5">
    <nc r="E58">
      <v>9395</v>
    </nc>
  </rcc>
  <rcc rId="34209" sId="5">
    <nc r="E59">
      <v>67170</v>
    </nc>
  </rcc>
  <rcc rId="34210" sId="5">
    <nc r="E61">
      <v>4070</v>
    </nc>
  </rcc>
  <rcc rId="34211" sId="5">
    <nc r="E62">
      <v>9085</v>
    </nc>
  </rcc>
  <rcc rId="34212" sId="5">
    <nc r="E63">
      <v>1960</v>
    </nc>
  </rcc>
  <rcc rId="34213" sId="5">
    <nc r="E64">
      <v>20295</v>
    </nc>
  </rcc>
  <rcc rId="34214" sId="5">
    <nc r="E65">
      <v>7305</v>
    </nc>
  </rcc>
  <rcc rId="34215" sId="5">
    <nc r="E66">
      <v>24030</v>
    </nc>
  </rcc>
  <rcc rId="34216" sId="5">
    <nc r="E67">
      <v>30910</v>
    </nc>
  </rcc>
  <rcc rId="34217" sId="5">
    <nc r="E68">
      <v>6055</v>
    </nc>
  </rcc>
  <rcc rId="34218" sId="5">
    <nc r="E70">
      <v>20725</v>
    </nc>
  </rcc>
  <rcc rId="34219" sId="5">
    <nc r="E71">
      <v>36860</v>
    </nc>
  </rcc>
  <rcc rId="34220" sId="5">
    <nc r="E72">
      <v>33730</v>
    </nc>
  </rcc>
  <rcc rId="34221" sId="5">
    <nc r="E73">
      <v>3945</v>
    </nc>
  </rcc>
  <rcc rId="34222" sId="5">
    <nc r="E74">
      <v>7945</v>
    </nc>
  </rcc>
  <rcc rId="34223" sId="5">
    <nc r="E75">
      <v>6000</v>
    </nc>
  </rcc>
  <rcc rId="34224" sId="5">
    <nc r="E76">
      <v>60595</v>
    </nc>
  </rcc>
  <rcc rId="34225" sId="5">
    <nc r="E77">
      <v>12670</v>
    </nc>
  </rcc>
  <rcc rId="34226" sId="5">
    <nc r="E78">
      <v>12445</v>
    </nc>
  </rcc>
  <rcc rId="34227" sId="5">
    <nc r="E79">
      <v>9680</v>
    </nc>
  </rcc>
  <rcc rId="34228" sId="5">
    <nc r="E80">
      <v>8210</v>
    </nc>
  </rcc>
  <rcc rId="34229" sId="5">
    <nc r="E81">
      <v>10885</v>
    </nc>
  </rcc>
  <rcc rId="34230" sId="5">
    <nc r="E82">
      <v>2370</v>
    </nc>
  </rcc>
  <rcc rId="34231" sId="5">
    <nc r="E83">
      <v>15935</v>
    </nc>
  </rcc>
  <rcc rId="34232" sId="5">
    <nc r="E84">
      <v>205</v>
    </nc>
  </rcc>
  <rcc rId="34233" sId="5">
    <nc r="E85">
      <v>25995</v>
    </nc>
  </rcc>
  <rcc rId="34234" sId="5">
    <nc r="E86">
      <v>27505</v>
    </nc>
  </rcc>
  <rcc rId="34235" sId="5">
    <nc r="E87">
      <v>8970</v>
    </nc>
  </rcc>
  <rcc rId="34236" sId="5">
    <nc r="E88">
      <v>3140</v>
    </nc>
  </rcc>
  <rcc rId="34237" sId="5">
    <nc r="E89">
      <v>40825</v>
    </nc>
  </rcc>
  <rcc rId="34238" sId="5">
    <nc r="E90">
      <v>27610</v>
    </nc>
  </rcc>
  <rcc rId="34239" sId="5">
    <nc r="E91">
      <v>69040</v>
    </nc>
  </rcc>
  <rcc rId="34240" sId="5">
    <nc r="E92">
      <v>41125</v>
    </nc>
  </rcc>
  <rcc rId="34241" sId="5">
    <nc r="E94">
      <v>2625</v>
    </nc>
  </rcc>
  <rcc rId="34242" sId="5">
    <nc r="E95">
      <v>21550</v>
    </nc>
  </rcc>
  <rcc rId="34243" sId="5">
    <nc r="E96">
      <v>9285</v>
    </nc>
  </rcc>
  <rcc rId="34244" sId="5">
    <nc r="E97">
      <v>35225</v>
    </nc>
  </rcc>
  <rcc rId="34245" sId="5">
    <nc r="E98">
      <v>8825</v>
    </nc>
  </rcc>
  <rcc rId="34246" sId="5">
    <nc r="E99">
      <v>47305</v>
    </nc>
  </rcc>
  <rcc rId="34247" sId="5">
    <nc r="E100">
      <v>31670</v>
    </nc>
  </rcc>
  <rcc rId="34248" sId="5">
    <nc r="E101">
      <v>32935</v>
    </nc>
  </rcc>
  <rcc rId="34249" sId="5">
    <nc r="E102">
      <v>18420</v>
    </nc>
  </rcc>
  <rcc rId="34250" sId="5">
    <nc r="E103">
      <v>15375</v>
    </nc>
  </rcc>
  <rcc rId="34251" sId="5">
    <nc r="E104">
      <v>24335</v>
    </nc>
  </rcc>
  <rcc rId="34252" sId="5">
    <nc r="E105">
      <v>4800</v>
    </nc>
  </rcc>
  <rcc rId="34253" sId="5">
    <nc r="E106">
      <v>9880</v>
    </nc>
  </rcc>
  <rcc rId="34254" sId="5">
    <nc r="E107">
      <v>5480</v>
    </nc>
  </rcc>
  <rcc rId="34255" sId="5">
    <nc r="E108">
      <v>99005</v>
    </nc>
  </rcc>
  <rcc rId="34256" sId="5">
    <nc r="E109">
      <v>35305</v>
    </nc>
  </rcc>
  <rcc rId="34257" sId="5">
    <nc r="E110">
      <v>16105</v>
    </nc>
  </rcc>
  <rcc rId="34258" sId="5">
    <nc r="E111">
      <v>29045</v>
    </nc>
  </rcc>
  <rcc rId="34259" sId="5">
    <nc r="E112">
      <v>6095</v>
    </nc>
  </rcc>
  <rcc rId="34260" sId="5">
    <nc r="E113">
      <v>19990</v>
    </nc>
  </rcc>
  <rcc rId="34261" sId="5">
    <nc r="E114">
      <v>12890</v>
    </nc>
  </rcc>
  <rcc rId="34262" sId="5">
    <nc r="E115">
      <v>48130</v>
    </nc>
  </rcc>
  <rcc rId="34263" sId="5">
    <nc r="E116">
      <v>37050</v>
    </nc>
  </rcc>
  <rcc rId="34264" sId="5">
    <nc r="E117">
      <v>97790</v>
    </nc>
  </rcc>
  <rcc rId="34265" sId="5">
    <nc r="E118">
      <v>41950</v>
    </nc>
  </rcc>
  <rcc rId="34266" sId="5">
    <nc r="E119">
      <v>3040</v>
    </nc>
  </rcc>
  <rcc rId="34267" sId="5">
    <nc r="E120">
      <v>88050</v>
    </nc>
  </rcc>
  <rcc rId="34268" sId="5">
    <nc r="E121">
      <v>84700</v>
    </nc>
  </rcc>
  <rcc rId="34269" sId="5">
    <nc r="E122">
      <v>16160</v>
    </nc>
  </rcc>
  <rcc rId="34270" sId="5">
    <nc r="E123">
      <v>5510</v>
    </nc>
  </rcc>
  <rcc rId="34271" sId="5">
    <nc r="E124">
      <v>9200</v>
    </nc>
  </rcc>
  <rcc rId="34272" sId="5">
    <nc r="E125">
      <v>10740</v>
    </nc>
  </rcc>
  <rcc rId="34273" sId="5">
    <nc r="E126">
      <v>32540</v>
    </nc>
  </rcc>
  <rcc rId="34274" sId="5">
    <nc r="E127">
      <v>63820</v>
    </nc>
  </rcc>
  <rcc rId="34275" sId="5">
    <nc r="E128">
      <v>11395</v>
    </nc>
  </rcc>
  <rcc rId="34276" sId="5">
    <nc r="E129">
      <v>16460</v>
    </nc>
  </rcc>
  <rcc rId="34277" sId="5">
    <nc r="E130">
      <v>12540</v>
    </nc>
  </rcc>
  <rcc rId="34278" sId="5">
    <nc r="E131">
      <v>8815</v>
    </nc>
  </rcc>
  <rcc rId="34279" sId="5">
    <nc r="E132">
      <v>10060</v>
    </nc>
  </rcc>
  <rcc rId="34280" sId="5">
    <nc r="E133">
      <v>19590</v>
    </nc>
  </rcc>
  <rcc rId="34281" sId="5">
    <nc r="E134">
      <v>19205</v>
    </nc>
  </rcc>
  <rcc rId="34282" sId="5">
    <nc r="E135">
      <v>31785</v>
    </nc>
  </rcc>
  <rcc rId="34283" sId="5">
    <nc r="E136">
      <v>60180</v>
    </nc>
  </rcc>
  <rcc rId="34284" sId="5">
    <nc r="E137">
      <v>30125</v>
    </nc>
  </rcc>
  <rcc rId="34285" sId="5">
    <nc r="E138">
      <v>29995</v>
    </nc>
  </rcc>
  <rcc rId="34286" sId="5">
    <nc r="E139">
      <v>41395</v>
    </nc>
  </rcc>
  <rcc rId="34287" sId="5">
    <nc r="E140">
      <v>19870</v>
    </nc>
  </rcc>
  <rcc rId="34288" sId="5">
    <nc r="E141">
      <v>9780</v>
    </nc>
  </rcc>
  <rcc rId="34289" sId="5">
    <nc r="E142">
      <v>28440</v>
    </nc>
  </rcc>
  <rcc rId="34290" sId="5">
    <nc r="E143">
      <v>42220</v>
    </nc>
  </rcc>
  <rcc rId="34291" sId="5">
    <nc r="E144">
      <v>59690</v>
    </nc>
  </rcc>
  <rcc rId="34292" sId="5">
    <nc r="E145">
      <v>11565</v>
    </nc>
  </rcc>
  <rcc rId="34293" sId="5">
    <nc r="E146">
      <v>13480</v>
    </nc>
  </rcc>
  <rcc rId="34294" sId="5">
    <nc r="E147">
      <v>31495</v>
    </nc>
  </rcc>
  <rcc rId="34295" sId="5">
    <nc r="E148">
      <v>13880</v>
    </nc>
  </rcc>
  <rcc rId="34296" sId="5">
    <nc r="E149">
      <v>40870</v>
    </nc>
  </rcc>
  <rfmt sheetId="5" sqref="P140">
    <dxf>
      <fill>
        <patternFill patternType="solid">
          <bgColor rgb="FFFFFF00"/>
        </patternFill>
      </fill>
    </dxf>
  </rfmt>
  <rfmt sheetId="5" sqref="E150">
    <dxf>
      <fill>
        <patternFill>
          <bgColor rgb="FFFFFF00"/>
        </patternFill>
      </fill>
    </dxf>
  </rfmt>
  <rcc rId="34297" sId="5">
    <nc r="E151">
      <v>45965</v>
    </nc>
  </rcc>
  <rcc rId="34298" sId="5">
    <nc r="E152">
      <v>24130</v>
    </nc>
  </rcc>
  <rcc rId="34299" sId="5">
    <nc r="E153">
      <v>1405</v>
    </nc>
  </rcc>
  <rfmt sheetId="5" sqref="E153">
    <dxf>
      <fill>
        <patternFill>
          <bgColor rgb="FFFFFF00"/>
        </patternFill>
      </fill>
    </dxf>
  </rfmt>
  <rcc rId="34300" sId="5">
    <nc r="E150">
      <v>39525</v>
    </nc>
  </rcc>
  <rcc rId="34301" sId="5">
    <nc r="E154">
      <v>29565</v>
    </nc>
  </rcc>
  <rcc rId="34302" sId="5">
    <nc r="E155">
      <v>79170</v>
    </nc>
  </rcc>
  <rcc rId="34303" sId="5">
    <nc r="E156">
      <v>26205</v>
    </nc>
  </rcc>
  <rcc rId="34304" sId="5">
    <nc r="E157">
      <v>37750</v>
    </nc>
  </rcc>
  <rcc rId="34305" sId="5">
    <nc r="E158">
      <v>5805</v>
    </nc>
  </rcc>
  <rcc rId="34306" sId="5">
    <nc r="E159">
      <v>8235</v>
    </nc>
  </rcc>
  <rcc rId="34307" sId="5">
    <nc r="E160">
      <v>15770</v>
    </nc>
  </rcc>
  <rcc rId="34308" sId="5">
    <nc r="E161">
      <v>92425</v>
    </nc>
  </rcc>
  <rcc rId="34309" sId="5">
    <nc r="E162">
      <v>75670</v>
    </nc>
  </rcc>
  <rcc rId="34310" sId="5">
    <nc r="E163">
      <v>21520</v>
    </nc>
  </rcc>
  <rcc rId="34311" sId="5">
    <nc r="E164">
      <v>46630</v>
    </nc>
  </rcc>
  <rcc rId="34312" sId="5">
    <nc r="E166">
      <v>24215</v>
    </nc>
  </rcc>
  <rcc rId="34313" sId="5">
    <nc r="E167">
      <v>1730</v>
    </nc>
  </rcc>
  <rcc rId="34314" sId="5">
    <nc r="E168">
      <v>13890</v>
    </nc>
  </rcc>
  <rcc rId="34315" sId="5">
    <nc r="E169">
      <v>13455</v>
    </nc>
  </rcc>
  <rcc rId="34316" sId="5">
    <nc r="E170">
      <v>11590</v>
    </nc>
  </rcc>
  <rcc rId="34317" sId="5">
    <nc r="E171">
      <v>72120</v>
    </nc>
  </rcc>
  <rcc rId="34318" sId="5">
    <nc r="E172">
      <v>41105</v>
    </nc>
  </rcc>
  <rcc rId="34319" sId="5">
    <nc r="E173">
      <v>20670</v>
    </nc>
  </rcc>
  <rcc rId="34320" sId="5">
    <nc r="E174">
      <v>10925</v>
    </nc>
  </rcc>
  <rcc rId="34321" sId="5">
    <nc r="E175">
      <v>54340</v>
    </nc>
  </rcc>
  <rcc rId="34322" sId="5">
    <nc r="E176">
      <v>45735</v>
    </nc>
  </rcc>
  <rcc rId="34323" sId="5">
    <nc r="E177">
      <v>35015</v>
    </nc>
  </rcc>
  <rcc rId="34324" sId="5">
    <nc r="E179">
      <v>50765</v>
    </nc>
  </rcc>
  <rcc rId="34325" sId="5">
    <nc r="E180">
      <v>39765</v>
    </nc>
  </rcc>
  <rcc rId="34326" sId="5">
    <nc r="E181">
      <v>11015</v>
    </nc>
  </rcc>
  <rcc rId="34327" sId="5">
    <nc r="E182">
      <v>9705</v>
    </nc>
  </rcc>
  <rcc rId="34328" sId="5">
    <nc r="E183">
      <v>32295</v>
    </nc>
  </rcc>
  <rcc rId="34329" sId="5">
    <nc r="E184">
      <v>24395</v>
    </nc>
  </rcc>
  <rcc rId="34330" sId="5">
    <nc r="E185">
      <v>11385</v>
    </nc>
  </rcc>
  <rcc rId="34331" sId="5">
    <nc r="E186">
      <v>20030</v>
    </nc>
  </rcc>
  <rcc rId="34332" sId="5">
    <nc r="E187">
      <v>40845</v>
    </nc>
  </rcc>
  <rcc rId="34333" sId="5">
    <nc r="E188">
      <v>13935</v>
    </nc>
  </rcc>
  <rcc rId="34334" sId="5">
    <nc r="E189">
      <v>124855</v>
    </nc>
  </rcc>
  <rcc rId="34335" sId="5">
    <nc r="E190">
      <v>8595</v>
    </nc>
  </rcc>
  <rcc rId="34336" sId="5">
    <nc r="E191">
      <v>27720</v>
    </nc>
  </rcc>
  <rcc rId="34337" sId="5">
    <nc r="E192">
      <v>34600</v>
    </nc>
  </rcc>
  <rcc rId="34338" sId="5">
    <nc r="E193">
      <v>28395</v>
    </nc>
  </rcc>
  <rcc rId="34339" sId="5">
    <nc r="E194">
      <v>10225</v>
    </nc>
  </rcc>
  <rcc rId="34340" sId="5">
    <nc r="E195">
      <v>10495</v>
    </nc>
  </rcc>
  <rcc rId="34341" sId="5">
    <nc r="E196">
      <v>24090</v>
    </nc>
  </rcc>
  <rcc rId="34342" sId="5">
    <nc r="E197">
      <v>9965</v>
    </nc>
  </rcc>
  <rcc rId="34343" sId="5">
    <nc r="E198">
      <v>18610</v>
    </nc>
  </rcc>
  <rcc rId="34344" sId="5">
    <nc r="E199">
      <v>16500</v>
    </nc>
  </rcc>
  <rcc rId="34345" sId="5">
    <nc r="E200">
      <v>23010</v>
    </nc>
  </rcc>
  <rcc rId="34346" sId="5">
    <nc r="E201">
      <v>16775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7" sId="10" numFmtId="34">
    <oc r="C8">
      <v>3040.3</v>
    </oc>
    <nc r="C8">
      <v>3339.7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48" sId="2">
    <nc r="G10">
      <v>111105</v>
    </nc>
  </rcc>
  <rcc rId="34349" sId="2">
    <oc r="D10">
      <v>111105</v>
    </oc>
    <nc r="D10"/>
  </rcc>
  <rcc rId="34350" sId="2">
    <oc r="E10">
      <v>111105</v>
    </oc>
    <nc r="E10"/>
  </rcc>
  <rfmt sheetId="2" sqref="D10:E10">
    <dxf>
      <fill>
        <patternFill>
          <bgColor theme="0"/>
        </patternFill>
      </fill>
    </dxf>
  </rfmt>
  <rfmt sheetId="2" sqref="F10">
    <dxf>
      <fill>
        <patternFill>
          <bgColor rgb="FFFF0000"/>
        </patternFill>
      </fill>
    </dxf>
  </rfmt>
  <rcc rId="34351" sId="2">
    <oc r="E39">
      <v>31950</v>
    </oc>
    <nc r="E39">
      <v>32335</v>
    </nc>
  </rcc>
  <rfmt sheetId="2" sqref="E39">
    <dxf>
      <fill>
        <patternFill>
          <bgColor theme="0"/>
        </patternFill>
      </fill>
    </dxf>
  </rfmt>
  <rcc rId="34352" sId="4" numFmtId="19">
    <nc r="G35">
      <v>11815</v>
    </nc>
  </rcc>
  <rfmt sheetId="4" sqref="G35">
    <dxf>
      <numFmt numFmtId="0" formatCode="General"/>
    </dxf>
  </rfmt>
  <rfmt sheetId="4" sqref="G35" start="0" length="2147483647">
    <dxf>
      <font>
        <b val="0"/>
      </font>
    </dxf>
  </rfmt>
  <rfmt sheetId="4" sqref="G35" start="0" length="2147483647">
    <dxf>
      <font>
        <sz val="10"/>
      </font>
    </dxf>
  </rfmt>
  <rfmt sheetId="4" sqref="G35">
    <dxf>
      <alignment horizontal="center" readingOrder="0"/>
    </dxf>
  </rfmt>
  <rfmt sheetId="4" sqref="G35">
    <dxf>
      <alignment horizontal="left" readingOrder="0"/>
    </dxf>
  </rfmt>
  <rcc rId="34353" sId="4">
    <oc r="D35">
      <v>11815</v>
    </oc>
    <nc r="D35"/>
  </rcc>
  <rcc rId="34354" sId="4">
    <oc r="E35">
      <v>11815</v>
    </oc>
    <nc r="E35"/>
  </rcc>
  <rfmt sheetId="4" sqref="F35">
    <dxf>
      <fill>
        <patternFill>
          <bgColor rgb="FFFF0000"/>
        </patternFill>
      </fill>
    </dxf>
  </rfmt>
  <rfmt sheetId="4" sqref="E35">
    <dxf>
      <fill>
        <patternFill>
          <bgColor rgb="FFFF0000"/>
        </patternFill>
      </fill>
    </dxf>
  </rfmt>
  <rfmt sheetId="4" sqref="E35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153:E153">
    <dxf>
      <fill>
        <patternFill>
          <bgColor theme="0"/>
        </patternFill>
      </fill>
    </dxf>
  </rfmt>
  <rcc rId="34368" sId="5">
    <oc r="E150">
      <v>39525</v>
    </oc>
    <nc r="E150">
      <v>39620</v>
    </nc>
  </rcc>
  <rfmt sheetId="5" sqref="E150">
    <dxf>
      <fill>
        <patternFill>
          <bgColor theme="0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69" sId="4">
    <oc r="F35">
      <f>E35-D35</f>
    </oc>
    <nc r="F35">
      <v>40</v>
    </nc>
  </rcc>
  <rcc rId="34370" sId="4">
    <oc r="G60">
      <f>F30</f>
    </oc>
    <nc r="G60">
      <f>F30+F35</f>
    </nc>
  </rcc>
  <rcc rId="34371" sId="2" numFmtId="4">
    <oc r="F10">
      <f>E10-D10</f>
    </oc>
    <nc r="F10">
      <v>355</v>
    </nc>
  </rcc>
  <rcc rId="34372" sId="2">
    <oc r="G118">
      <f>F82+F33+F57</f>
    </oc>
    <nc r="G118">
      <f>F82+F33+F57+F10</f>
    </nc>
  </rcc>
  <rcmt sheetId="2" cell="F10" guid="{D5C46B38-8D6D-432E-8E30-B39347959CFC}" author="HP" newLength="72"/>
  <rcmt sheetId="4" cell="F35" guid="{0A9CD169-9C81-4702-9E26-8903FF23DC29}" author="HP" newLength="67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73" sId="13" numFmtId="4">
    <oc r="D8">
      <v>283037</v>
    </oc>
    <nc r="D8">
      <v>287556</v>
    </nc>
  </rcc>
  <rcc rId="34374" sId="13" numFmtId="4">
    <oc r="D5">
      <v>4672.42</v>
    </oc>
    <nc r="D5">
      <v>4806.05</v>
    </nc>
  </rcc>
  <rcc rId="34375" sId="13">
    <oc r="E6">
      <f>E7*0.0776</f>
    </oc>
    <nc r="E6">
      <f>E7*0.087</f>
    </nc>
  </rcc>
  <rcc rId="34376" sId="13">
    <oc r="F6">
      <f>F7*0.0776</f>
    </oc>
    <nc r="F6">
      <f>F7*0.087</f>
    </nc>
  </rcc>
  <rcc rId="34377" sId="13">
    <oc r="G6">
      <f>G7*0.0776</f>
    </oc>
    <nc r="G6">
      <f>G7*0.087</f>
    </nc>
  </rcc>
  <rcc rId="34378" sId="13">
    <oc r="E7">
      <f>1377-F7</f>
    </oc>
    <nc r="E7">
      <f>1529-F7</f>
    </nc>
  </rcc>
  <rcc rId="34379" sId="13">
    <oc r="F7">
      <f>144*3.23</f>
    </oc>
    <nc r="F7">
      <f>151*3.23</f>
    </nc>
  </rcc>
  <rcc rId="34380" sId="13">
    <oc r="F8">
      <f>144*4.33</f>
    </oc>
    <nc r="F8">
      <f>151*4.33</f>
    </nc>
  </rcc>
  <rcc rId="34381" sId="13" numFmtId="4">
    <oc r="E8">
      <v>1596</v>
    </oc>
    <nc r="E8">
      <v>2120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5" sId="13" numFmtId="4">
    <oc r="E10">
      <v>75964</v>
    </oc>
    <nc r="E10">
      <f>82869-F10</f>
    </nc>
  </rcc>
  <rcc rId="34396" sId="12">
    <oc r="H19">
      <f>SUM(H15:H18)</f>
    </oc>
    <nc r="H19">
      <f>SUM(H15:H18)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7" sId="13" numFmtId="4">
    <oc r="D8">
      <v>287556</v>
    </oc>
    <nc r="D8">
      <v>287256</v>
    </nc>
  </rcc>
  <rcc rId="34398" sId="13" numFmtId="4">
    <oc r="E8">
      <v>2120</v>
    </oc>
    <nc r="E8">
      <v>1940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11" sId="1">
    <oc r="A2" t="inlineStr">
      <is>
        <t>по потреблению электроэнергии за период с  23.05.2023г. по  23.06.2023г.</t>
      </is>
    </oc>
    <nc r="A2" t="inlineStr">
      <is>
        <t>по потреблению электроэнергии за период с  24.06.2023г. по  21.07.2023г.</t>
      </is>
    </nc>
  </rcc>
  <rcc rId="30412" sId="2">
    <oc r="E2" t="inlineStr">
      <is>
        <t>Июнь</t>
      </is>
    </oc>
    <nc r="E2" t="inlineStr">
      <is>
        <t>Июль</t>
      </is>
    </nc>
  </rcc>
  <rcc rId="30413" sId="2">
    <oc r="D7">
      <v>22865</v>
    </oc>
    <nc r="D7">
      <v>23005</v>
    </nc>
  </rcc>
  <rcc rId="30414" sId="2">
    <oc r="D8">
      <v>20035</v>
    </oc>
    <nc r="D8">
      <v>20300</v>
    </nc>
  </rcc>
  <rcc rId="30415" sId="2">
    <oc r="D9">
      <v>24085</v>
    </oc>
    <nc r="D9">
      <v>24585</v>
    </nc>
  </rcc>
  <rcc rId="30416" sId="2">
    <oc r="D10">
      <v>110585</v>
    </oc>
    <nc r="D10">
      <v>110635</v>
    </nc>
  </rcc>
  <rcc rId="30417" sId="2">
    <oc r="D11">
      <v>26605</v>
    </oc>
    <nc r="D11">
      <v>26765</v>
    </nc>
  </rcc>
  <rcc rId="30418" sId="2">
    <oc r="D12">
      <v>20170</v>
    </oc>
    <nc r="D12">
      <v>20255</v>
    </nc>
  </rcc>
  <rcc rId="30419" sId="2">
    <oc r="D13">
      <v>29880</v>
    </oc>
    <nc r="D13">
      <v>30565</v>
    </nc>
  </rcc>
  <rcc rId="30420" sId="2">
    <oc r="D14">
      <v>21100</v>
    </oc>
    <nc r="D14">
      <v>21280</v>
    </nc>
  </rcc>
  <rcc rId="30421" sId="2">
    <oc r="D15">
      <v>39875</v>
    </oc>
    <nc r="D15">
      <v>40370</v>
    </nc>
  </rcc>
  <rcc rId="30422" sId="2">
    <oc r="D16">
      <v>43375</v>
    </oc>
    <nc r="D16">
      <v>43410</v>
    </nc>
  </rcc>
  <rcc rId="30423" sId="2">
    <oc r="D17">
      <v>33410</v>
    </oc>
    <nc r="D17">
      <v>34075</v>
    </nc>
  </rcc>
  <rcc rId="30424" sId="2">
    <oc r="D18">
      <v>16245</v>
    </oc>
    <nc r="D18">
      <v>16470</v>
    </nc>
  </rcc>
  <rcc rId="30425" sId="2">
    <oc r="D19">
      <v>2510</v>
    </oc>
    <nc r="D19">
      <v>2575</v>
    </nc>
  </rcc>
  <rcc rId="30426" sId="2">
    <oc r="D20">
      <v>2355</v>
    </oc>
    <nc r="D20">
      <v>2430</v>
    </nc>
  </rcc>
  <rcc rId="30427" sId="2">
    <oc r="D21">
      <v>27850</v>
    </oc>
    <nc r="D21">
      <v>28270</v>
    </nc>
  </rcc>
  <rcc rId="30428" sId="2">
    <oc r="D22">
      <v>6975</v>
    </oc>
    <nc r="D22">
      <v>7120</v>
    </nc>
  </rcc>
  <rcc rId="30429" sId="2">
    <oc r="D23">
      <v>615</v>
    </oc>
    <nc r="D23">
      <v>720</v>
    </nc>
  </rcc>
  <rcc rId="30430" sId="2">
    <oc r="D24">
      <v>7855</v>
    </oc>
    <nc r="D24">
      <v>8085</v>
    </nc>
  </rcc>
  <rcc rId="30431" sId="2">
    <oc r="D25">
      <v>14060</v>
    </oc>
    <nc r="D25">
      <v>14180</v>
    </nc>
  </rcc>
  <rcc rId="30432" sId="2">
    <oc r="D26">
      <v>12905</v>
    </oc>
    <nc r="D26">
      <v>13135</v>
    </nc>
  </rcc>
  <rcc rId="30433" sId="2">
    <oc r="D27">
      <v>49600</v>
    </oc>
    <nc r="D27">
      <v>49890</v>
    </nc>
  </rcc>
  <rcc rId="30434" sId="2">
    <oc r="D28">
      <v>11950</v>
    </oc>
    <nc r="D28">
      <v>11975</v>
    </nc>
  </rcc>
  <rcc rId="30435" sId="2">
    <oc r="D29">
      <v>62430</v>
    </oc>
    <nc r="D29">
      <v>62835</v>
    </nc>
  </rcc>
  <rcc rId="30436" sId="2">
    <oc r="D30">
      <v>7965</v>
    </oc>
    <nc r="D30">
      <v>8205</v>
    </nc>
  </rcc>
  <rcc rId="30437" sId="2">
    <oc r="D31">
      <v>2410</v>
    </oc>
    <nc r="D31">
      <v>2415</v>
    </nc>
  </rcc>
  <rcc rId="30438" sId="2">
    <oc r="D32">
      <v>25240</v>
    </oc>
    <nc r="D32">
      <v>25450</v>
    </nc>
  </rcc>
  <rcc rId="30439" sId="2">
    <oc r="D34">
      <v>47180</v>
    </oc>
    <nc r="D34">
      <v>47780</v>
    </nc>
  </rcc>
  <rcc rId="30440" sId="2">
    <oc r="D35">
      <v>55920</v>
    </oc>
    <nc r="D35">
      <v>56110</v>
    </nc>
  </rcc>
  <rcc rId="30441" sId="2">
    <oc r="D36">
      <v>13960</v>
    </oc>
    <nc r="D36">
      <v>14170</v>
    </nc>
  </rcc>
  <rcc rId="30442" sId="2">
    <oc r="D37">
      <v>35505</v>
    </oc>
    <nc r="D37">
      <v>35885</v>
    </nc>
  </rcc>
  <rcc rId="30443" sId="2">
    <oc r="D38">
      <v>41180</v>
    </oc>
    <nc r="D38">
      <v>41815</v>
    </nc>
  </rcc>
  <rcc rId="30444" sId="2">
    <oc r="D39">
      <v>30785</v>
    </oc>
    <nc r="D39">
      <v>31110</v>
    </nc>
  </rcc>
  <rcc rId="30445" sId="2">
    <oc r="D40">
      <v>29220</v>
    </oc>
    <nc r="D40">
      <v>29480</v>
    </nc>
  </rcc>
  <rcc rId="30446" sId="2">
    <oc r="D41">
      <v>30745</v>
    </oc>
    <nc r="D41">
      <v>31090</v>
    </nc>
  </rcc>
  <rcc rId="30447" sId="2">
    <oc r="D42">
      <v>31085</v>
    </oc>
    <nc r="D42">
      <v>31170</v>
    </nc>
  </rcc>
  <rcc rId="30448" sId="2">
    <oc r="D43">
      <v>5895</v>
    </oc>
    <nc r="D43">
      <v>6110</v>
    </nc>
  </rcc>
  <rcc rId="30449" sId="2">
    <oc r="D44">
      <v>33260</v>
    </oc>
    <nc r="D44">
      <v>33645</v>
    </nc>
  </rcc>
  <rcc rId="30450" sId="2">
    <oc r="D45">
      <v>22730</v>
    </oc>
    <nc r="D45">
      <v>23235</v>
    </nc>
  </rcc>
  <rcc rId="30451" sId="2">
    <oc r="D46">
      <v>41720</v>
    </oc>
    <nc r="D46">
      <v>42325</v>
    </nc>
  </rcc>
  <rcc rId="30452" sId="2">
    <oc r="D47">
      <v>52295</v>
    </oc>
    <nc r="D47">
      <v>52655</v>
    </nc>
  </rcc>
  <rcc rId="30453" sId="2">
    <oc r="D48">
      <v>41715</v>
    </oc>
    <nc r="D48">
      <v>41810</v>
    </nc>
  </rcc>
  <rcc rId="30454" sId="2">
    <oc r="D49">
      <v>88880</v>
    </oc>
    <nc r="D49">
      <v>89090</v>
    </nc>
  </rcc>
  <rcc rId="30455" sId="2">
    <oc r="D50">
      <v>77100</v>
    </oc>
    <nc r="D50">
      <v>77680</v>
    </nc>
  </rcc>
  <rcc rId="30456" sId="2">
    <oc r="D51">
      <v>9500</v>
    </oc>
    <nc r="D51">
      <v>9670</v>
    </nc>
  </rcc>
  <rcc rId="30457" sId="2">
    <oc r="D52">
      <v>11250</v>
    </oc>
    <nc r="D52">
      <v>11370</v>
    </nc>
  </rcc>
  <rcc rId="30458" sId="2">
    <oc r="D53">
      <v>20485</v>
    </oc>
    <nc r="D53">
      <v>20595</v>
    </nc>
  </rcc>
  <rcc rId="30459" sId="2">
    <oc r="D54">
      <v>11235</v>
    </oc>
    <nc r="D54">
      <v>11405</v>
    </nc>
  </rcc>
  <rcc rId="30460" sId="2">
    <oc r="D55">
      <v>44685</v>
    </oc>
    <nc r="D55">
      <v>44820</v>
    </nc>
  </rcc>
  <rcc rId="30461" sId="2">
    <oc r="D56">
      <v>10925</v>
    </oc>
    <nc r="D56">
      <v>11065</v>
    </nc>
  </rcc>
  <rcc rId="30462" sId="2">
    <oc r="D58">
      <v>23145</v>
    </oc>
    <nc r="D58">
      <v>23310</v>
    </nc>
  </rcc>
  <rcc rId="30463" sId="2">
    <oc r="D59">
      <v>22735</v>
    </oc>
    <nc r="D59">
      <v>22875</v>
    </nc>
  </rcc>
  <rcc rId="30464" sId="2">
    <oc r="D60">
      <v>13150</v>
    </oc>
    <nc r="D60">
      <v>13245</v>
    </nc>
  </rcc>
  <rcc rId="30465" sId="2">
    <oc r="D61">
      <v>70315</v>
    </oc>
    <nc r="D61">
      <v>70520</v>
    </nc>
  </rcc>
  <rcc rId="30466" sId="2">
    <oc r="D62">
      <v>13845</v>
    </oc>
    <nc r="D62">
      <v>13865</v>
    </nc>
  </rcc>
  <rcc rId="30467" sId="2">
    <oc r="D63">
      <v>2125</v>
    </oc>
    <nc r="D63">
      <v>2130</v>
    </nc>
  </rcc>
  <rcc rId="30468" sId="2">
    <oc r="D64">
      <v>20295</v>
    </oc>
    <nc r="D64">
      <v>20340</v>
    </nc>
  </rcc>
  <rcc rId="30469" sId="2">
    <oc r="D65">
      <v>65330</v>
    </oc>
    <nc r="D65">
      <v>65770</v>
    </nc>
  </rcc>
  <rcc rId="30470" sId="2">
    <oc r="D66">
      <v>30120</v>
    </oc>
    <nc r="D66">
      <v>30565</v>
    </nc>
  </rcc>
  <rcc rId="30471" sId="2">
    <oc r="D67">
      <v>7680</v>
    </oc>
    <nc r="D67">
      <v>7765</v>
    </nc>
  </rcc>
  <rcc rId="30472" sId="2">
    <oc r="D68">
      <v>26615</v>
    </oc>
    <nc r="D68">
      <v>26815</v>
    </nc>
  </rcc>
  <rcc rId="30473" sId="2">
    <oc r="D69">
      <v>54775</v>
    </oc>
    <nc r="D69">
      <v>54995</v>
    </nc>
  </rcc>
  <rcc rId="30474" sId="2">
    <oc r="D70">
      <v>86170</v>
    </oc>
    <nc r="D70">
      <v>86340</v>
    </nc>
  </rcc>
  <rcc rId="30475" sId="2">
    <oc r="D71">
      <v>36590</v>
    </oc>
    <nc r="D71">
      <v>36720</v>
    </nc>
  </rcc>
  <rcc rId="30476" sId="2">
    <oc r="D72">
      <v>5775</v>
    </oc>
    <nc r="D72">
      <v>5905</v>
    </nc>
  </rcc>
  <rcc rId="30477" sId="2">
    <oc r="D73">
      <v>56160</v>
    </oc>
    <nc r="D73">
      <v>56655</v>
    </nc>
  </rcc>
  <rcc rId="30478" sId="2">
    <oc r="D74">
      <v>9435</v>
    </oc>
    <nc r="D74">
      <v>9620</v>
    </nc>
  </rcc>
  <rcc rId="30479" sId="2">
    <oc r="D75">
      <v>270</v>
    </oc>
    <nc r="D75">
      <v>275</v>
    </nc>
  </rcc>
  <rcc rId="30480" sId="2">
    <oc r="D76">
      <v>25935</v>
    </oc>
    <nc r="D76">
      <v>26155</v>
    </nc>
  </rcc>
  <rcc rId="30481" sId="2">
    <oc r="D77">
      <v>18045</v>
    </oc>
    <nc r="D77">
      <v>18350</v>
    </nc>
  </rcc>
  <rcc rId="30482" sId="2">
    <oc r="D78">
      <v>36400</v>
    </oc>
    <nc r="D78">
      <v>36640</v>
    </nc>
  </rcc>
  <rcc rId="30483" sId="2">
    <oc r="D79">
      <v>7695</v>
    </oc>
    <nc r="D79">
      <v>7815</v>
    </nc>
  </rcc>
  <rcc rId="30484" sId="2">
    <oc r="D80">
      <v>28215</v>
    </oc>
    <nc r="D80">
      <v>28325</v>
    </nc>
  </rcc>
  <rcc rId="30485" sId="2">
    <oc r="D81">
      <v>10135</v>
    </oc>
    <nc r="D81">
      <v>10400</v>
    </nc>
  </rcc>
  <rcc rId="30486" sId="2">
    <oc r="D83">
      <v>7685</v>
    </oc>
    <nc r="D83">
      <v>7765</v>
    </nc>
  </rcc>
  <rcc rId="30487" sId="2">
    <oc r="D84">
      <v>12190</v>
    </oc>
    <nc r="D84">
      <v>12385</v>
    </nc>
  </rcc>
  <rcc rId="30488" sId="2">
    <oc r="D85">
      <v>9410</v>
    </oc>
    <nc r="D85">
      <v>9455</v>
    </nc>
  </rcc>
  <rcc rId="30489" sId="2">
    <oc r="D86">
      <v>36980</v>
    </oc>
    <nc r="D86">
      <v>37095</v>
    </nc>
  </rcc>
  <rcc rId="30490" sId="2">
    <oc r="D87">
      <v>35565</v>
    </oc>
    <nc r="D87">
      <v>35645</v>
    </nc>
  </rcc>
  <rcc rId="30491" sId="2">
    <oc r="D88">
      <v>18860</v>
    </oc>
    <nc r="D88">
      <v>18965</v>
    </nc>
  </rcc>
  <rcc rId="30492" sId="2">
    <oc r="D89">
      <v>67730</v>
    </oc>
    <nc r="D89">
      <v>67895</v>
    </nc>
  </rcc>
  <rcc rId="30493" sId="2">
    <oc r="D90">
      <v>60555</v>
    </oc>
    <nc r="D90">
      <v>60755</v>
    </nc>
  </rcc>
  <rcc rId="30494" sId="2">
    <oc r="D91">
      <v>13265</v>
    </oc>
    <nc r="D91">
      <v>13530</v>
    </nc>
  </rcc>
  <rcc rId="30495" sId="2">
    <oc r="D92">
      <v>12380</v>
    </oc>
    <nc r="D92">
      <v>12425</v>
    </nc>
  </rcc>
  <rcc rId="30496" sId="2">
    <oc r="D93">
      <v>700</v>
    </oc>
    <nc r="D93">
      <v>730</v>
    </nc>
  </rcc>
  <rcc rId="30497" sId="2">
    <oc r="D94">
      <v>36465</v>
    </oc>
    <nc r="D94">
      <v>36840</v>
    </nc>
  </rcc>
  <rcc rId="30498" sId="2">
    <oc r="D95">
      <v>13765</v>
    </oc>
    <nc r="D95">
      <v>13775</v>
    </nc>
  </rcc>
  <rcc rId="30499" sId="2">
    <oc r="D96">
      <v>41315</v>
    </oc>
    <nc r="D96">
      <v>41485</v>
    </nc>
  </rcc>
  <rcc rId="30500" sId="2">
    <oc r="D97">
      <v>24690</v>
    </oc>
    <nc r="D97">
      <v>24840</v>
    </nc>
  </rcc>
  <rcc rId="30501" sId="2">
    <oc r="D98">
      <v>10340</v>
    </oc>
    <nc r="D98">
      <v>10695</v>
    </nc>
  </rcc>
  <rcc rId="30502" sId="2">
    <oc r="D99">
      <v>12455</v>
    </oc>
    <nc r="D99">
      <v>12525</v>
    </nc>
  </rcc>
  <rcc rId="30503" sId="2">
    <oc r="D100">
      <v>4885</v>
    </oc>
    <nc r="D100">
      <v>4895</v>
    </nc>
  </rcc>
  <rcc rId="30504" sId="2">
    <oc r="D101">
      <v>13490</v>
    </oc>
    <nc r="D101">
      <v>13810</v>
    </nc>
  </rcc>
  <rcc rId="30505" sId="2">
    <oc r="D102">
      <v>52130</v>
    </oc>
    <nc r="D102">
      <v>52475</v>
    </nc>
  </rcc>
  <rcc rId="30506" sId="2">
    <oc r="D103">
      <v>6420</v>
    </oc>
    <nc r="D103">
      <v>6455</v>
    </nc>
  </rcc>
  <rcc rId="30507" sId="2">
    <oc r="D104">
      <v>22215</v>
    </oc>
    <nc r="D104">
      <v>22510</v>
    </nc>
  </rcc>
  <rcc rId="30508" sId="2">
    <oc r="D105">
      <v>20775</v>
    </oc>
    <nc r="D105">
      <v>20825</v>
    </nc>
  </rcc>
  <rcc rId="30509" sId="2">
    <oc r="D106">
      <v>90585</v>
    </oc>
    <nc r="D106">
      <v>91275</v>
    </nc>
  </rcc>
  <rcc rId="30510" sId="2">
    <oc r="D108">
      <v>30050</v>
    </oc>
    <nc r="D108">
      <v>30215</v>
    </nc>
  </rcc>
  <rcc rId="30511" sId="2">
    <oc r="D109">
      <v>20495</v>
    </oc>
    <nc r="D109">
      <v>20920</v>
    </nc>
  </rcc>
  <rcc rId="30512" sId="2">
    <oc r="D110">
      <v>10200</v>
    </oc>
    <nc r="D110">
      <v>10580</v>
    </nc>
  </rcc>
  <rcc rId="30513" sId="2">
    <oc r="D111">
      <v>23815</v>
    </oc>
    <nc r="D111">
      <v>23940</v>
    </nc>
  </rcc>
  <rcc rId="30514" sId="2">
    <oc r="D112">
      <v>16775</v>
    </oc>
    <nc r="D112">
      <v>16860</v>
    </nc>
  </rcc>
  <rcc rId="30515" sId="2">
    <oc r="D113">
      <v>56395</v>
    </oc>
    <nc r="D113">
      <v>56600</v>
    </nc>
  </rcc>
  <rcc rId="30516" sId="2">
    <oc r="D114">
      <v>15505</v>
    </oc>
    <nc r="D114">
      <v>15645</v>
    </nc>
  </rcc>
  <rcc rId="30517" sId="2">
    <oc r="D115">
      <v>48225</v>
    </oc>
    <nc r="D115">
      <v>48615</v>
    </nc>
  </rcc>
  <rcc rId="30518" sId="2">
    <oc r="D116">
      <v>20695</v>
    </oc>
    <nc r="D116">
      <v>20915</v>
    </nc>
  </rcc>
  <rcc rId="30519" sId="2">
    <oc r="D117">
      <v>8235</v>
    </oc>
    <nc r="D117">
      <v>8315</v>
    </nc>
  </rcc>
  <rcc rId="30520" sId="2">
    <oc r="E6">
      <v>1040</v>
    </oc>
    <nc r="E6"/>
  </rcc>
  <rcc rId="30521" sId="2">
    <oc r="E7">
      <v>23005</v>
    </oc>
    <nc r="E7"/>
  </rcc>
  <rcc rId="30522" sId="2">
    <oc r="E8">
      <v>20300</v>
    </oc>
    <nc r="E8"/>
  </rcc>
  <rcc rId="30523" sId="2">
    <oc r="E9">
      <v>24585</v>
    </oc>
    <nc r="E9"/>
  </rcc>
  <rcc rId="30524" sId="2">
    <oc r="E10">
      <v>110635</v>
    </oc>
    <nc r="E10"/>
  </rcc>
  <rcc rId="30525" sId="2">
    <oc r="E11">
      <v>26765</v>
    </oc>
    <nc r="E11"/>
  </rcc>
  <rcc rId="30526" sId="2">
    <oc r="E12">
      <v>20255</v>
    </oc>
    <nc r="E12"/>
  </rcc>
  <rcc rId="30527" sId="2">
    <oc r="E13">
      <v>30565</v>
    </oc>
    <nc r="E13"/>
  </rcc>
  <rcc rId="30528" sId="2">
    <oc r="E14">
      <v>21280</v>
    </oc>
    <nc r="E14"/>
  </rcc>
  <rcc rId="30529" sId="2">
    <oc r="E15">
      <v>40370</v>
    </oc>
    <nc r="E15"/>
  </rcc>
  <rcc rId="30530" sId="2">
    <oc r="E16">
      <v>43410</v>
    </oc>
    <nc r="E16"/>
  </rcc>
  <rcc rId="30531" sId="2">
    <oc r="E17">
      <v>34075</v>
    </oc>
    <nc r="E17"/>
  </rcc>
  <rcc rId="30532" sId="2">
    <oc r="E18">
      <v>16470</v>
    </oc>
    <nc r="E18"/>
  </rcc>
  <rcc rId="30533" sId="2">
    <oc r="E19">
      <v>2575</v>
    </oc>
    <nc r="E19"/>
  </rcc>
  <rcc rId="30534" sId="2">
    <oc r="E20">
      <v>2430</v>
    </oc>
    <nc r="E20"/>
  </rcc>
  <rcc rId="30535" sId="2">
    <oc r="E21">
      <v>28270</v>
    </oc>
    <nc r="E21"/>
  </rcc>
  <rcc rId="30536" sId="2">
    <oc r="E22">
      <v>7120</v>
    </oc>
    <nc r="E22"/>
  </rcc>
  <rcc rId="30537" sId="2">
    <oc r="E23">
      <v>720</v>
    </oc>
    <nc r="E23"/>
  </rcc>
  <rcc rId="30538" sId="2">
    <oc r="E24">
      <v>8085</v>
    </oc>
    <nc r="E24"/>
  </rcc>
  <rcc rId="30539" sId="2">
    <oc r="E25">
      <v>14180</v>
    </oc>
    <nc r="E25"/>
  </rcc>
  <rcc rId="30540" sId="2">
    <oc r="E26">
      <v>13135</v>
    </oc>
    <nc r="E26"/>
  </rcc>
  <rcc rId="30541" sId="2">
    <oc r="E27">
      <v>49890</v>
    </oc>
    <nc r="E27"/>
  </rcc>
  <rcc rId="30542" sId="2">
    <oc r="E28">
      <v>11975</v>
    </oc>
    <nc r="E28"/>
  </rcc>
  <rcc rId="30543" sId="2">
    <oc r="E29">
      <v>62835</v>
    </oc>
    <nc r="E29"/>
  </rcc>
  <rcc rId="30544" sId="2">
    <oc r="E30">
      <v>8205</v>
    </oc>
    <nc r="E30"/>
  </rcc>
  <rcc rId="30545" sId="2">
    <oc r="E31">
      <v>2415</v>
    </oc>
    <nc r="E31"/>
  </rcc>
  <rcc rId="30546" sId="2">
    <oc r="E32">
      <v>25450</v>
    </oc>
    <nc r="E32"/>
  </rcc>
  <rcc rId="30547" sId="2">
    <oc r="E34">
      <v>47780</v>
    </oc>
    <nc r="E34"/>
  </rcc>
  <rcc rId="30548" sId="2">
    <oc r="E35">
      <v>56110</v>
    </oc>
    <nc r="E35"/>
  </rcc>
  <rcc rId="30549" sId="2">
    <oc r="E36">
      <v>14170</v>
    </oc>
    <nc r="E36"/>
  </rcc>
  <rcc rId="30550" sId="2">
    <oc r="E37">
      <v>35885</v>
    </oc>
    <nc r="E37"/>
  </rcc>
  <rcc rId="30551" sId="2">
    <oc r="E38">
      <v>41815</v>
    </oc>
    <nc r="E38"/>
  </rcc>
  <rcc rId="30552" sId="2">
    <oc r="E39">
      <v>31110</v>
    </oc>
    <nc r="E39"/>
  </rcc>
  <rcc rId="30553" sId="2">
    <oc r="E40">
      <v>29480</v>
    </oc>
    <nc r="E40"/>
  </rcc>
  <rcc rId="30554" sId="2">
    <oc r="E41">
      <v>31090</v>
    </oc>
    <nc r="E41"/>
  </rcc>
  <rcc rId="30555" sId="2">
    <oc r="E42">
      <v>31170</v>
    </oc>
    <nc r="E42"/>
  </rcc>
  <rcc rId="30556" sId="2">
    <oc r="E43">
      <v>6110</v>
    </oc>
    <nc r="E43"/>
  </rcc>
  <rcc rId="30557" sId="2">
    <oc r="E44">
      <v>33645</v>
    </oc>
    <nc r="E44"/>
  </rcc>
  <rcc rId="30558" sId="2">
    <oc r="E45">
      <v>23235</v>
    </oc>
    <nc r="E45"/>
  </rcc>
  <rcc rId="30559" sId="2">
    <oc r="E46">
      <v>42325</v>
    </oc>
    <nc r="E46"/>
  </rcc>
  <rcc rId="30560" sId="2">
    <oc r="E47">
      <v>52655</v>
    </oc>
    <nc r="E47"/>
  </rcc>
  <rcc rId="30561" sId="2">
    <oc r="E48">
      <v>41810</v>
    </oc>
    <nc r="E48"/>
  </rcc>
  <rcc rId="30562" sId="2">
    <oc r="E49">
      <v>89090</v>
    </oc>
    <nc r="E49"/>
  </rcc>
  <rcc rId="30563" sId="2">
    <oc r="E50">
      <v>77680</v>
    </oc>
    <nc r="E50"/>
  </rcc>
  <rcc rId="30564" sId="2">
    <oc r="E51">
      <v>9670</v>
    </oc>
    <nc r="E51"/>
  </rcc>
  <rcc rId="30565" sId="2">
    <oc r="E52">
      <v>11370</v>
    </oc>
    <nc r="E52"/>
  </rcc>
  <rcc rId="30566" sId="2">
    <oc r="E53">
      <v>20595</v>
    </oc>
    <nc r="E53"/>
  </rcc>
  <rcc rId="30567" sId="2">
    <oc r="E54">
      <v>11405</v>
    </oc>
    <nc r="E54"/>
  </rcc>
  <rcc rId="30568" sId="2">
    <oc r="E55">
      <v>44820</v>
    </oc>
    <nc r="E55"/>
  </rcc>
  <rcc rId="30569" sId="2">
    <oc r="E56">
      <v>11065</v>
    </oc>
    <nc r="E56"/>
  </rcc>
  <rcc rId="30570" sId="2">
    <oc r="E58">
      <v>23310</v>
    </oc>
    <nc r="E58"/>
  </rcc>
  <rcc rId="30571" sId="2">
    <oc r="E59">
      <v>22875</v>
    </oc>
    <nc r="E59"/>
  </rcc>
  <rcc rId="30572" sId="2">
    <oc r="E60">
      <v>13245</v>
    </oc>
    <nc r="E60"/>
  </rcc>
  <rcc rId="30573" sId="2">
    <oc r="E61">
      <v>70520</v>
    </oc>
    <nc r="E61"/>
  </rcc>
  <rcc rId="30574" sId="2">
    <oc r="E62">
      <v>13865</v>
    </oc>
    <nc r="E62"/>
  </rcc>
  <rcc rId="30575" sId="2">
    <oc r="E63">
      <v>2130</v>
    </oc>
    <nc r="E63"/>
  </rcc>
  <rcc rId="30576" sId="2">
    <oc r="E64">
      <v>20340</v>
    </oc>
    <nc r="E64"/>
  </rcc>
  <rcc rId="30577" sId="2">
    <oc r="E65">
      <v>65770</v>
    </oc>
    <nc r="E65"/>
  </rcc>
  <rcc rId="30578" sId="2">
    <oc r="E66">
      <v>30565</v>
    </oc>
    <nc r="E66"/>
  </rcc>
  <rcc rId="30579" sId="2">
    <oc r="E67">
      <v>7765</v>
    </oc>
    <nc r="E67"/>
  </rcc>
  <rcc rId="30580" sId="2">
    <oc r="E68">
      <v>26815</v>
    </oc>
    <nc r="E68"/>
  </rcc>
  <rcc rId="30581" sId="2">
    <oc r="E69">
      <v>54995</v>
    </oc>
    <nc r="E69"/>
  </rcc>
  <rcc rId="30582" sId="2">
    <oc r="E70">
      <v>86340</v>
    </oc>
    <nc r="E70"/>
  </rcc>
  <rcc rId="30583" sId="2">
    <oc r="E71">
      <v>36720</v>
    </oc>
    <nc r="E71"/>
  </rcc>
  <rcc rId="30584" sId="2">
    <oc r="E72">
      <v>5905</v>
    </oc>
    <nc r="E72"/>
  </rcc>
  <rcc rId="30585" sId="2">
    <oc r="E73">
      <v>56655</v>
    </oc>
    <nc r="E73"/>
  </rcc>
  <rcc rId="30586" sId="2">
    <oc r="E74">
      <v>9620</v>
    </oc>
    <nc r="E74"/>
  </rcc>
  <rcc rId="30587" sId="2">
    <oc r="E75">
      <v>275</v>
    </oc>
    <nc r="E75"/>
  </rcc>
  <rcc rId="30588" sId="2">
    <oc r="E76">
      <v>26155</v>
    </oc>
    <nc r="E76"/>
  </rcc>
  <rcc rId="30589" sId="2">
    <oc r="E77">
      <v>18350</v>
    </oc>
    <nc r="E77"/>
  </rcc>
  <rcc rId="30590" sId="2">
    <oc r="E78">
      <v>36640</v>
    </oc>
    <nc r="E78"/>
  </rcc>
  <rcc rId="30591" sId="2">
    <oc r="E79">
      <v>7815</v>
    </oc>
    <nc r="E79"/>
  </rcc>
  <rcc rId="30592" sId="2">
    <oc r="E80">
      <v>28325</v>
    </oc>
    <nc r="E80"/>
  </rcc>
  <rcc rId="30593" sId="2">
    <oc r="E81">
      <v>10400</v>
    </oc>
    <nc r="E81"/>
  </rcc>
  <rcc rId="30594" sId="2">
    <oc r="E83">
      <v>7765</v>
    </oc>
    <nc r="E83"/>
  </rcc>
  <rcc rId="30595" sId="2">
    <oc r="E84">
      <v>12385</v>
    </oc>
    <nc r="E84"/>
  </rcc>
  <rcc rId="30596" sId="2">
    <oc r="E85">
      <v>9455</v>
    </oc>
    <nc r="E85"/>
  </rcc>
  <rcc rId="30597" sId="2">
    <oc r="E86">
      <v>37095</v>
    </oc>
    <nc r="E86"/>
  </rcc>
  <rcc rId="30598" sId="2">
    <oc r="E87">
      <v>35645</v>
    </oc>
    <nc r="E87"/>
  </rcc>
  <rcc rId="30599" sId="2">
    <oc r="E88">
      <v>18965</v>
    </oc>
    <nc r="E88"/>
  </rcc>
  <rcc rId="30600" sId="2">
    <oc r="E89">
      <v>67895</v>
    </oc>
    <nc r="E89"/>
  </rcc>
  <rcc rId="30601" sId="2">
    <oc r="E90">
      <v>60755</v>
    </oc>
    <nc r="E90"/>
  </rcc>
  <rcc rId="30602" sId="2">
    <oc r="E91">
      <v>13530</v>
    </oc>
    <nc r="E91"/>
  </rcc>
  <rcc rId="30603" sId="2">
    <oc r="E92">
      <v>12425</v>
    </oc>
    <nc r="E92"/>
  </rcc>
  <rcc rId="30604" sId="2">
    <oc r="E93">
      <v>730</v>
    </oc>
    <nc r="E93"/>
  </rcc>
  <rcc rId="30605" sId="2">
    <oc r="E94">
      <v>36840</v>
    </oc>
    <nc r="E94"/>
  </rcc>
  <rcc rId="30606" sId="2">
    <oc r="E95">
      <v>13775</v>
    </oc>
    <nc r="E95"/>
  </rcc>
  <rcc rId="30607" sId="2">
    <oc r="E96">
      <v>41485</v>
    </oc>
    <nc r="E96"/>
  </rcc>
  <rcc rId="30608" sId="2">
    <oc r="E97">
      <v>24840</v>
    </oc>
    <nc r="E97"/>
  </rcc>
  <rcc rId="30609" sId="2">
    <oc r="E98">
      <v>10695</v>
    </oc>
    <nc r="E98"/>
  </rcc>
  <rcc rId="30610" sId="2">
    <oc r="E99">
      <v>12525</v>
    </oc>
    <nc r="E99"/>
  </rcc>
  <rcc rId="30611" sId="2">
    <oc r="E100">
      <v>4895</v>
    </oc>
    <nc r="E100"/>
  </rcc>
  <rcc rId="30612" sId="2">
    <oc r="E101">
      <v>13810</v>
    </oc>
    <nc r="E101"/>
  </rcc>
  <rcc rId="30613" sId="2">
    <oc r="E102">
      <v>52475</v>
    </oc>
    <nc r="E102"/>
  </rcc>
  <rcc rId="30614" sId="2">
    <oc r="E103">
      <v>6455</v>
    </oc>
    <nc r="E103"/>
  </rcc>
  <rcc rId="30615" sId="2">
    <oc r="E104">
      <v>22510</v>
    </oc>
    <nc r="E104"/>
  </rcc>
  <rcc rId="30616" sId="2">
    <oc r="E105">
      <v>20825</v>
    </oc>
    <nc r="E105"/>
  </rcc>
  <rcc rId="30617" sId="2">
    <oc r="E106">
      <v>91275</v>
    </oc>
    <nc r="E106"/>
  </rcc>
  <rcc rId="30618" sId="2">
    <oc r="E107">
      <v>11055</v>
    </oc>
    <nc r="E107"/>
  </rcc>
  <rcc rId="30619" sId="2">
    <oc r="E108">
      <v>30215</v>
    </oc>
    <nc r="E108"/>
  </rcc>
  <rcc rId="30620" sId="2">
    <oc r="E109">
      <v>20920</v>
    </oc>
    <nc r="E109"/>
  </rcc>
  <rcc rId="30621" sId="2">
    <oc r="E110">
      <v>10580</v>
    </oc>
    <nc r="E110"/>
  </rcc>
  <rcc rId="30622" sId="2">
    <oc r="E111">
      <v>23940</v>
    </oc>
    <nc r="E111"/>
  </rcc>
  <rcc rId="30623" sId="2">
    <oc r="E112">
      <v>16860</v>
    </oc>
    <nc r="E112"/>
  </rcc>
  <rcc rId="30624" sId="2">
    <oc r="E113">
      <v>56600</v>
    </oc>
    <nc r="E113"/>
  </rcc>
  <rcc rId="30625" sId="2">
    <oc r="E114">
      <v>15645</v>
    </oc>
    <nc r="E114"/>
  </rcc>
  <rcc rId="30626" sId="2">
    <oc r="E115">
      <v>48615</v>
    </oc>
    <nc r="E115"/>
  </rcc>
  <rcc rId="30627" sId="2">
    <oc r="E116">
      <v>20915</v>
    </oc>
    <nc r="E116"/>
  </rcc>
  <rcc rId="30628" sId="2">
    <oc r="E117">
      <v>8315</v>
    </oc>
    <nc r="E117"/>
  </rcc>
  <rcc rId="30629" sId="3">
    <oc r="E2" t="inlineStr">
      <is>
        <t>Июнь</t>
      </is>
    </oc>
    <nc r="E2" t="inlineStr">
      <is>
        <t>Июль</t>
      </is>
    </nc>
  </rcc>
  <rcc rId="30630" sId="3">
    <oc r="D7">
      <v>13095</v>
    </oc>
    <nc r="D7">
      <v>13250</v>
    </nc>
  </rcc>
  <rcc rId="30631" sId="3">
    <oc r="D8">
      <v>645</v>
    </oc>
    <nc r="D8">
      <v>700</v>
    </nc>
  </rcc>
  <rcc rId="30632" sId="3">
    <oc r="D9">
      <v>14920</v>
    </oc>
    <nc r="D9">
      <v>15045</v>
    </nc>
  </rcc>
  <rcc rId="30633" sId="3">
    <oc r="D10">
      <v>13475</v>
    </oc>
    <nc r="D10">
      <v>13690</v>
    </nc>
  </rcc>
  <rcc rId="30634" sId="3">
    <oc r="D11">
      <v>900</v>
    </oc>
    <nc r="D11">
      <v>905</v>
    </nc>
  </rcc>
  <rcc rId="30635" sId="3">
    <oc r="D12">
      <v>28700</v>
    </oc>
    <nc r="D12">
      <v>28840</v>
    </nc>
  </rcc>
  <rcc rId="30636" sId="3">
    <oc r="D13">
      <v>10650</v>
    </oc>
    <nc r="D13">
      <v>10860</v>
    </nc>
  </rcc>
  <rcc rId="30637" sId="3">
    <oc r="D14">
      <v>17995</v>
    </oc>
    <nc r="D14">
      <v>18355</v>
    </nc>
  </rcc>
  <rcc rId="30638" sId="3">
    <oc r="D15">
      <v>3435</v>
    </oc>
    <nc r="D15">
      <v>3745</v>
    </nc>
  </rcc>
  <rcc rId="30639" sId="3">
    <oc r="D16">
      <v>77190</v>
    </oc>
    <nc r="D16">
      <v>77330</v>
    </nc>
  </rcc>
  <rcc rId="30640" sId="3">
    <oc r="D17">
      <v>39885</v>
    </oc>
    <nc r="D17">
      <v>40175</v>
    </nc>
  </rcc>
  <rcc rId="30641" sId="3">
    <oc r="D18">
      <v>15020</v>
    </oc>
    <nc r="D18">
      <v>15205</v>
    </nc>
  </rcc>
  <rcc rId="30642" sId="3">
    <oc r="D19">
      <v>152725</v>
    </oc>
    <nc r="D19">
      <v>153700</v>
    </nc>
  </rcc>
  <rcc rId="30643" sId="3">
    <oc r="D20">
      <v>5995</v>
    </oc>
    <nc r="D20">
      <v>6025</v>
    </nc>
  </rcc>
  <rcc rId="30644" sId="3">
    <oc r="D21">
      <v>13000</v>
    </oc>
    <nc r="D21">
      <v>13385</v>
    </nc>
  </rcc>
  <rcc rId="30645" sId="3">
    <oc r="D22">
      <v>12955</v>
    </oc>
    <nc r="D22">
      <v>13050</v>
    </nc>
  </rcc>
  <rcc rId="30646" sId="3">
    <oc r="D23">
      <v>38040</v>
    </oc>
    <nc r="D23">
      <v>38130</v>
    </nc>
  </rcc>
  <rcc rId="30647" sId="3">
    <oc r="D24">
      <v>53415</v>
    </oc>
    <nc r="D24">
      <v>53585</v>
    </nc>
  </rcc>
  <rcc rId="30648" sId="3">
    <oc r="D25">
      <v>11825</v>
    </oc>
    <nc r="D25">
      <v>11895</v>
    </nc>
  </rcc>
  <rcc rId="30649" sId="3">
    <oc r="D27">
      <v>30755</v>
    </oc>
    <nc r="D27">
      <v>32235</v>
    </nc>
  </rcc>
  <rcc rId="30650" sId="3">
    <oc r="D28">
      <v>31210</v>
    </oc>
    <nc r="D28">
      <v>31455</v>
    </nc>
  </rcc>
  <rcc rId="30651" sId="3">
    <oc r="D29">
      <v>31615</v>
    </oc>
    <nc r="D29">
      <v>31900</v>
    </nc>
  </rcc>
  <rcc rId="30652" sId="3">
    <oc r="D30">
      <v>30015</v>
    </oc>
    <nc r="D30">
      <v>30430</v>
    </nc>
  </rcc>
  <rcc rId="30653" sId="3">
    <oc r="D31">
      <v>63820</v>
    </oc>
    <nc r="D31">
      <v>63875</v>
    </nc>
  </rcc>
  <rcc rId="30654" sId="3">
    <oc r="E7">
      <v>13250</v>
    </oc>
    <nc r="E7"/>
  </rcc>
  <rcc rId="30655" sId="3">
    <oc r="E8">
      <v>700</v>
    </oc>
    <nc r="E8"/>
  </rcc>
  <rcc rId="30656" sId="3">
    <oc r="E9">
      <v>15045</v>
    </oc>
    <nc r="E9"/>
  </rcc>
  <rcc rId="30657" sId="3">
    <oc r="E10">
      <v>13690</v>
    </oc>
    <nc r="E10"/>
  </rcc>
  <rcc rId="30658" sId="3">
    <oc r="E11">
      <v>905</v>
    </oc>
    <nc r="E11"/>
  </rcc>
  <rcc rId="30659" sId="3">
    <oc r="E12">
      <v>28840</v>
    </oc>
    <nc r="E12"/>
  </rcc>
  <rcc rId="30660" sId="3">
    <oc r="E13">
      <v>10860</v>
    </oc>
    <nc r="E13"/>
  </rcc>
  <rcc rId="30661" sId="3">
    <oc r="E14">
      <v>18355</v>
    </oc>
    <nc r="E14"/>
  </rcc>
  <rcc rId="30662" sId="3">
    <oc r="E15">
      <v>3745</v>
    </oc>
    <nc r="E15"/>
  </rcc>
  <rcc rId="30663" sId="3">
    <oc r="E16">
      <v>77330</v>
    </oc>
    <nc r="E16"/>
  </rcc>
  <rcc rId="30664" sId="3">
    <oc r="E17">
      <v>40175</v>
    </oc>
    <nc r="E17"/>
  </rcc>
  <rcc rId="30665" sId="3">
    <oc r="E18">
      <v>15205</v>
    </oc>
    <nc r="E18"/>
  </rcc>
  <rcc rId="30666" sId="3">
    <oc r="E19">
      <v>153700</v>
    </oc>
    <nc r="E19"/>
  </rcc>
  <rcc rId="30667" sId="3">
    <oc r="E20">
      <v>6025</v>
    </oc>
    <nc r="E20"/>
  </rcc>
  <rcc rId="30668" sId="3">
    <oc r="E21">
      <v>13385</v>
    </oc>
    <nc r="E21"/>
  </rcc>
  <rcc rId="30669" sId="3">
    <oc r="E22">
      <v>13050</v>
    </oc>
    <nc r="E22"/>
  </rcc>
  <rcc rId="30670" sId="3">
    <oc r="E23">
      <v>38130</v>
    </oc>
    <nc r="E23"/>
  </rcc>
  <rcc rId="30671" sId="3">
    <oc r="E24">
      <v>53585</v>
    </oc>
    <nc r="E24"/>
  </rcc>
  <rcc rId="30672" sId="3">
    <oc r="E25">
      <v>11895</v>
    </oc>
    <nc r="E25"/>
  </rcc>
  <rcc rId="30673" sId="3">
    <oc r="E26">
      <v>15</v>
    </oc>
    <nc r="E26"/>
  </rcc>
  <rcc rId="30674" sId="3">
    <oc r="E27">
      <v>32235</v>
    </oc>
    <nc r="E27"/>
  </rcc>
  <rcc rId="30675" sId="3">
    <oc r="E28">
      <v>31455</v>
    </oc>
    <nc r="E28"/>
  </rcc>
  <rcc rId="30676" sId="3">
    <oc r="E29">
      <v>31900</v>
    </oc>
    <nc r="E29"/>
  </rcc>
  <rcc rId="30677" sId="3">
    <oc r="E30">
      <v>30430</v>
    </oc>
    <nc r="E30"/>
  </rcc>
  <rcc rId="30678" sId="3">
    <oc r="E31">
      <v>63875</v>
    </oc>
    <nc r="E31"/>
  </rcc>
  <rcc rId="30679" sId="4">
    <oc r="E2" t="inlineStr">
      <is>
        <t>Июнь</t>
      </is>
    </oc>
    <nc r="E2" t="inlineStr">
      <is>
        <t>Июль</t>
      </is>
    </nc>
  </rcc>
  <rcc rId="30680" sId="4">
    <oc r="D7">
      <v>8155</v>
    </oc>
    <nc r="D7">
      <v>8195</v>
    </nc>
  </rcc>
  <rcc rId="30681" sId="4">
    <oc r="D8">
      <v>51535</v>
    </oc>
    <nc r="D8">
      <v>51855</v>
    </nc>
  </rcc>
  <rcc rId="30682" sId="4">
    <oc r="D9">
      <v>4950</v>
    </oc>
    <nc r="D9">
      <v>5150</v>
    </nc>
  </rcc>
  <rcc rId="30683" sId="4">
    <oc r="D10">
      <v>22275</v>
    </oc>
    <nc r="D10">
      <v>22565</v>
    </nc>
  </rcc>
  <rcc rId="30684" sId="4">
    <oc r="D11">
      <v>13545</v>
    </oc>
    <nc r="D11">
      <v>13630</v>
    </nc>
  </rcc>
  <rcc rId="30685" sId="4">
    <oc r="D12">
      <v>45750</v>
    </oc>
    <nc r="D12">
      <v>45915</v>
    </nc>
  </rcc>
  <rcc rId="30686" sId="4">
    <oc r="D13">
      <v>17350</v>
    </oc>
    <nc r="D13">
      <v>17395</v>
    </nc>
  </rcc>
  <rcc rId="30687" sId="4">
    <oc r="D14">
      <v>9445</v>
    </oc>
    <nc r="D14">
      <v>9485</v>
    </nc>
  </rcc>
  <rcc rId="30688" sId="4">
    <oc r="D15">
      <v>27005</v>
    </oc>
    <nc r="D15">
      <v>27285</v>
    </nc>
  </rcc>
  <rcc rId="30689" sId="4">
    <oc r="D16">
      <v>26355</v>
    </oc>
    <nc r="D16">
      <v>27065</v>
    </nc>
  </rcc>
  <rcc rId="30690" sId="4">
    <oc r="D17">
      <v>30025</v>
    </oc>
    <nc r="D17">
      <v>30250</v>
    </nc>
  </rcc>
  <rcc rId="30691" sId="4">
    <oc r="D18">
      <v>32265</v>
    </oc>
    <nc r="D18">
      <v>32665</v>
    </nc>
  </rcc>
  <rcc rId="30692" sId="4">
    <oc r="D19">
      <v>52885</v>
    </oc>
    <nc r="D19">
      <v>53315</v>
    </nc>
  </rcc>
  <rcc rId="30693" sId="4">
    <oc r="D20">
      <v>4135</v>
    </oc>
    <nc r="D20">
      <v>4215</v>
    </nc>
  </rcc>
  <rcc rId="30694" sId="4">
    <oc r="D21">
      <v>8570</v>
    </oc>
    <nc r="D21">
      <v>8710</v>
    </nc>
  </rcc>
  <rcc rId="30695" sId="4">
    <oc r="D22">
      <v>21750</v>
    </oc>
    <nc r="D22">
      <v>21985</v>
    </nc>
  </rcc>
  <rcc rId="30696" sId="4">
    <oc r="D23">
      <v>49090</v>
    </oc>
    <nc r="D23">
      <v>49110</v>
    </nc>
  </rcc>
  <rcc rId="30697" sId="4">
    <oc r="D24">
      <v>29480</v>
    </oc>
    <nc r="D24">
      <v>29765</v>
    </nc>
  </rcc>
  <rcc rId="30698" sId="4">
    <oc r="D25">
      <v>33930</v>
    </oc>
    <nc r="D25">
      <v>34105</v>
    </nc>
  </rcc>
  <rcc rId="30699" sId="4">
    <oc r="D26">
      <v>16745</v>
    </oc>
    <nc r="D26">
      <v>16890</v>
    </nc>
  </rcc>
  <rcc rId="30700" sId="4">
    <oc r="D27">
      <v>14890</v>
    </oc>
    <nc r="D27">
      <v>15030</v>
    </nc>
  </rcc>
  <rcc rId="30701" sId="4">
    <oc r="D28">
      <v>57620</v>
    </oc>
    <nc r="D28">
      <v>57775</v>
    </nc>
  </rcc>
  <rcc rId="30702" sId="4">
    <oc r="D29">
      <v>33870</v>
    </oc>
    <nc r="D29">
      <v>34140</v>
    </nc>
  </rcc>
  <rcc rId="30703" sId="4">
    <oc r="D31">
      <v>21285</v>
    </oc>
    <nc r="D31">
      <v>21585</v>
    </nc>
  </rcc>
  <rcc rId="30704" sId="4">
    <oc r="D32">
      <v>29020</v>
    </oc>
    <nc r="D32">
      <v>29335</v>
    </nc>
  </rcc>
  <rcc rId="30705" sId="4">
    <oc r="D33">
      <v>38145</v>
    </oc>
    <nc r="D33">
      <v>38270</v>
    </nc>
  </rcc>
  <rcc rId="30706" sId="4">
    <oc r="D34">
      <v>18475</v>
    </oc>
    <nc r="D34">
      <v>18835</v>
    </nc>
  </rcc>
  <rcc rId="30707" sId="4">
    <oc r="D35">
      <v>11725</v>
    </oc>
    <nc r="D35">
      <v>11755</v>
    </nc>
  </rcc>
  <rcc rId="30708" sId="4">
    <oc r="D36">
      <v>47560</v>
    </oc>
    <nc r="D36">
      <v>48110</v>
    </nc>
  </rcc>
  <rcc rId="30709" sId="4">
    <oc r="D37">
      <v>38600</v>
    </oc>
    <nc r="D37">
      <v>38705</v>
    </nc>
  </rcc>
  <rcc rId="30710" sId="4">
    <oc r="D38">
      <v>11730</v>
    </oc>
    <nc r="D38">
      <v>11955</v>
    </nc>
  </rcc>
  <rcc rId="30711" sId="4">
    <oc r="D39">
      <v>42365</v>
    </oc>
    <nc r="D39">
      <v>42435</v>
    </nc>
  </rcc>
  <rcc rId="30712" sId="4">
    <oc r="D40">
      <v>37335</v>
    </oc>
    <nc r="D40">
      <v>37495</v>
    </nc>
  </rcc>
  <rcc rId="30713" sId="4">
    <oc r="D41">
      <v>4295</v>
    </oc>
    <nc r="D41">
      <v>4300</v>
    </nc>
  </rcc>
  <rcc rId="30714" sId="4">
    <oc r="D42">
      <v>99240</v>
    </oc>
    <nc r="D42">
      <v>99885</v>
    </nc>
  </rcc>
  <rcc rId="30715" sId="4">
    <oc r="D43">
      <v>8875</v>
    </oc>
    <nc r="D43">
      <v>9190</v>
    </nc>
  </rcc>
  <rcc rId="30716" sId="4">
    <oc r="D44">
      <v>1685</v>
    </oc>
    <nc r="D44">
      <v>1970</v>
    </nc>
  </rcc>
  <rcc rId="30717" sId="4">
    <oc r="D45">
      <v>87140</v>
    </oc>
    <nc r="D45">
      <v>87405</v>
    </nc>
  </rcc>
  <rcc rId="30718" sId="4">
    <oc r="D46">
      <v>8620</v>
    </oc>
    <nc r="D46">
      <v>8750</v>
    </nc>
  </rcc>
  <rcc rId="30719" sId="4">
    <oc r="D47">
      <v>11045</v>
    </oc>
    <nc r="D47">
      <v>11255</v>
    </nc>
  </rcc>
  <rcc rId="30720" sId="4">
    <oc r="D48">
      <v>54760</v>
    </oc>
    <nc r="D48">
      <v>54775</v>
    </nc>
  </rcc>
  <rcc rId="30721" sId="4">
    <oc r="D49">
      <v>14290</v>
    </oc>
    <nc r="D49">
      <v>14540</v>
    </nc>
  </rcc>
  <rcc rId="30722" sId="4">
    <oc r="D50">
      <v>31795</v>
    </oc>
    <nc r="D50">
      <v>31930</v>
    </nc>
  </rcc>
  <rcc rId="30723" sId="4">
    <oc r="D51">
      <v>15210</v>
    </oc>
    <nc r="D51">
      <v>15495</v>
    </nc>
  </rcc>
  <rcc rId="30724" sId="4">
    <oc r="D52">
      <v>9715</v>
    </oc>
    <nc r="D52">
      <v>9770</v>
    </nc>
  </rcc>
  <rcc rId="30725" sId="4">
    <oc r="D53">
      <v>19560</v>
    </oc>
    <nc r="D53">
      <v>19685</v>
    </nc>
  </rcc>
  <rcc rId="30726" sId="4">
    <oc r="D54">
      <v>5885</v>
    </oc>
    <nc r="D54">
      <v>5945</v>
    </nc>
  </rcc>
  <rcc rId="30727" sId="4">
    <oc r="D55">
      <v>53280</v>
    </oc>
    <nc r="D55">
      <v>53685</v>
    </nc>
  </rcc>
  <rcc rId="30728" sId="4">
    <oc r="D56">
      <v>50905</v>
    </oc>
    <nc r="D56">
      <v>51360</v>
    </nc>
  </rcc>
  <rcc rId="30729" sId="4">
    <oc r="D57">
      <v>5595</v>
    </oc>
    <nc r="D57">
      <v>5660</v>
    </nc>
  </rcc>
  <rcc rId="30730" sId="4">
    <oc r="D58">
      <v>28595</v>
    </oc>
    <nc r="D58">
      <v>28725</v>
    </nc>
  </rcc>
  <rcc rId="30731" sId="4">
    <oc r="D59">
      <v>12595</v>
    </oc>
    <nc r="D59">
      <v>12805</v>
    </nc>
  </rcc>
  <rcc rId="30732" sId="4">
    <oc r="E7">
      <v>8195</v>
    </oc>
    <nc r="E7"/>
  </rcc>
  <rcc rId="30733" sId="4">
    <oc r="E8">
      <v>51855</v>
    </oc>
    <nc r="E8"/>
  </rcc>
  <rcc rId="30734" sId="4">
    <oc r="E9">
      <v>5150</v>
    </oc>
    <nc r="E9"/>
  </rcc>
  <rcc rId="30735" sId="4">
    <oc r="E10">
      <v>22565</v>
    </oc>
    <nc r="E10"/>
  </rcc>
  <rcc rId="30736" sId="4">
    <oc r="E11">
      <v>13630</v>
    </oc>
    <nc r="E11"/>
  </rcc>
  <rcc rId="30737" sId="4">
    <oc r="E12">
      <v>45915</v>
    </oc>
    <nc r="E12"/>
  </rcc>
  <rcc rId="30738" sId="4">
    <oc r="E13">
      <v>17395</v>
    </oc>
    <nc r="E13"/>
  </rcc>
  <rcc rId="30739" sId="4">
    <oc r="E14">
      <v>9485</v>
    </oc>
    <nc r="E14"/>
  </rcc>
  <rcc rId="30740" sId="4">
    <oc r="E15">
      <v>27285</v>
    </oc>
    <nc r="E15"/>
  </rcc>
  <rcc rId="30741" sId="4">
    <oc r="E16">
      <v>27065</v>
    </oc>
    <nc r="E16"/>
  </rcc>
  <rcc rId="30742" sId="4">
    <oc r="E17">
      <v>30250</v>
    </oc>
    <nc r="E17"/>
  </rcc>
  <rcc rId="30743" sId="4">
    <oc r="E18">
      <v>32665</v>
    </oc>
    <nc r="E18"/>
  </rcc>
  <rcc rId="30744" sId="4">
    <oc r="E19">
      <v>53315</v>
    </oc>
    <nc r="E19"/>
  </rcc>
  <rcc rId="30745" sId="4">
    <oc r="E20">
      <v>4215</v>
    </oc>
    <nc r="E20"/>
  </rcc>
  <rcc rId="30746" sId="4">
    <oc r="E21">
      <v>8710</v>
    </oc>
    <nc r="E21"/>
  </rcc>
  <rcc rId="30747" sId="4">
    <oc r="E22">
      <v>21985</v>
    </oc>
    <nc r="E22"/>
  </rcc>
  <rcc rId="30748" sId="4">
    <oc r="E23">
      <v>49110</v>
    </oc>
    <nc r="E23"/>
  </rcc>
  <rcc rId="30749" sId="4">
    <oc r="E24">
      <v>29765</v>
    </oc>
    <nc r="E24"/>
  </rcc>
  <rcc rId="30750" sId="4">
    <oc r="E25">
      <v>34105</v>
    </oc>
    <nc r="E25"/>
  </rcc>
  <rcc rId="30751" sId="4">
    <oc r="E26">
      <v>16890</v>
    </oc>
    <nc r="E26"/>
  </rcc>
  <rcc rId="30752" sId="4">
    <oc r="E27">
      <v>15030</v>
    </oc>
    <nc r="E27"/>
  </rcc>
  <rcc rId="30753" sId="4">
    <oc r="E28">
      <v>57775</v>
    </oc>
    <nc r="E28"/>
  </rcc>
  <rcc rId="30754" sId="4">
    <oc r="E29">
      <v>34140</v>
    </oc>
    <nc r="E29"/>
  </rcc>
  <rcc rId="30755" sId="4">
    <oc r="E31">
      <v>21585</v>
    </oc>
    <nc r="E31"/>
  </rcc>
  <rcc rId="30756" sId="4">
    <oc r="E32">
      <v>29335</v>
    </oc>
    <nc r="E32"/>
  </rcc>
  <rcc rId="30757" sId="4">
    <oc r="E33">
      <v>38270</v>
    </oc>
    <nc r="E33"/>
  </rcc>
  <rcc rId="30758" sId="4">
    <oc r="E34">
      <v>18835</v>
    </oc>
    <nc r="E34"/>
  </rcc>
  <rcc rId="30759" sId="4">
    <oc r="E35">
      <v>11755</v>
    </oc>
    <nc r="E35"/>
  </rcc>
  <rcc rId="30760" sId="4">
    <oc r="E36">
      <v>48110</v>
    </oc>
    <nc r="E36"/>
  </rcc>
  <rcc rId="30761" sId="4">
    <oc r="E37">
      <v>38705</v>
    </oc>
    <nc r="E37"/>
  </rcc>
  <rcc rId="30762" sId="4">
    <oc r="E38">
      <v>11955</v>
    </oc>
    <nc r="E38"/>
  </rcc>
  <rcc rId="30763" sId="4">
    <oc r="E39">
      <v>42435</v>
    </oc>
    <nc r="E39"/>
  </rcc>
  <rcc rId="30764" sId="4">
    <oc r="E40">
      <v>37495</v>
    </oc>
    <nc r="E40"/>
  </rcc>
  <rcc rId="30765" sId="4">
    <oc r="E41">
      <v>4300</v>
    </oc>
    <nc r="E41"/>
  </rcc>
  <rcc rId="30766" sId="4">
    <oc r="E42">
      <v>99885</v>
    </oc>
    <nc r="E42"/>
  </rcc>
  <rcc rId="30767" sId="4">
    <oc r="E43">
      <v>9190</v>
    </oc>
    <nc r="E43"/>
  </rcc>
  <rcc rId="30768" sId="4">
    <oc r="E44">
      <v>1970</v>
    </oc>
    <nc r="E44"/>
  </rcc>
  <rcc rId="30769" sId="4">
    <oc r="E45">
      <v>87405</v>
    </oc>
    <nc r="E45"/>
  </rcc>
  <rcc rId="30770" sId="4">
    <oc r="E46">
      <v>8750</v>
    </oc>
    <nc r="E46"/>
  </rcc>
  <rcc rId="30771" sId="4">
    <oc r="E47">
      <v>11255</v>
    </oc>
    <nc r="E47"/>
  </rcc>
  <rcc rId="30772" sId="4">
    <oc r="E48">
      <v>54775</v>
    </oc>
    <nc r="E48"/>
  </rcc>
  <rcc rId="30773" sId="4">
    <oc r="E49">
      <v>14540</v>
    </oc>
    <nc r="E49"/>
  </rcc>
  <rcc rId="30774" sId="4">
    <oc r="E50">
      <v>31930</v>
    </oc>
    <nc r="E50"/>
  </rcc>
  <rcc rId="30775" sId="4">
    <oc r="E51">
      <v>15495</v>
    </oc>
    <nc r="E51"/>
  </rcc>
  <rcc rId="30776" sId="4">
    <oc r="E52">
      <v>9770</v>
    </oc>
    <nc r="E52"/>
  </rcc>
  <rcc rId="30777" sId="4">
    <oc r="E53">
      <v>19685</v>
    </oc>
    <nc r="E53"/>
  </rcc>
  <rcc rId="30778" sId="4">
    <oc r="E54">
      <v>5945</v>
    </oc>
    <nc r="E54"/>
  </rcc>
  <rcc rId="30779" sId="4">
    <oc r="E55">
      <v>53685</v>
    </oc>
    <nc r="E55"/>
  </rcc>
  <rcc rId="30780" sId="4">
    <oc r="E56">
      <v>51360</v>
    </oc>
    <nc r="E56"/>
  </rcc>
  <rcc rId="30781" sId="4">
    <oc r="E57">
      <v>5660</v>
    </oc>
    <nc r="E57"/>
  </rcc>
  <rcc rId="30782" sId="4">
    <oc r="E58">
      <v>28725</v>
    </oc>
    <nc r="E58"/>
  </rcc>
  <rcc rId="30783" sId="4">
    <oc r="E59">
      <v>12805</v>
    </oc>
    <nc r="E59"/>
  </rcc>
  <rcc rId="30784" sId="5">
    <oc r="E2" t="inlineStr">
      <is>
        <t>Июнь</t>
      </is>
    </oc>
    <nc r="E2" t="inlineStr">
      <is>
        <t>Июль</t>
      </is>
    </nc>
  </rcc>
  <rcc rId="30785" sId="5">
    <oc r="D6">
      <v>13740</v>
    </oc>
    <nc r="D6">
      <v>13895</v>
    </nc>
  </rcc>
  <rcc rId="30786" sId="5">
    <oc r="D7">
      <v>5500</v>
    </oc>
    <nc r="D7">
      <v>5600</v>
    </nc>
  </rcc>
  <rcc rId="30787" sId="5">
    <oc r="D8">
      <v>14650</v>
    </oc>
    <nc r="D8">
      <v>15285</v>
    </nc>
  </rcc>
  <rcc rId="30788" sId="5">
    <oc r="D9">
      <v>10280</v>
    </oc>
    <nc r="D9">
      <v>10655</v>
    </nc>
  </rcc>
  <rcc rId="30789" sId="5">
    <oc r="D10">
      <v>19815</v>
    </oc>
    <nc r="D10">
      <v>20280</v>
    </nc>
  </rcc>
  <rcc rId="30790" sId="5">
    <oc r="D11">
      <v>45625</v>
    </oc>
    <nc r="D11">
      <v>45650</v>
    </nc>
  </rcc>
  <rcc rId="30791" sId="5">
    <oc r="D12">
      <v>20360</v>
    </oc>
    <nc r="D12">
      <v>20575</v>
    </nc>
  </rcc>
  <rcc rId="30792" sId="5">
    <oc r="D13">
      <v>13605</v>
    </oc>
    <nc r="D13">
      <v>13750</v>
    </nc>
  </rcc>
  <rcc rId="30793" sId="5">
    <oc r="D14">
      <v>70530</v>
    </oc>
    <nc r="D14">
      <v>70725</v>
    </nc>
  </rcc>
  <rcc rId="30794" sId="5">
    <oc r="D15">
      <v>20260</v>
    </oc>
    <nc r="D15">
      <v>20265</v>
    </nc>
  </rcc>
  <rcc rId="30795" sId="5">
    <oc r="D16">
      <v>6740</v>
    </oc>
    <nc r="D16">
      <v>6915</v>
    </nc>
  </rcc>
  <rcc rId="30796" sId="5">
    <oc r="D17">
      <v>32760</v>
    </oc>
    <nc r="D17">
      <v>32850</v>
    </nc>
  </rcc>
  <rcc rId="30797" sId="5">
    <oc r="D18">
      <v>18400</v>
    </oc>
    <nc r="D18">
      <v>18620</v>
    </nc>
  </rcc>
  <rcc rId="30798" sId="5">
    <oc r="D19">
      <v>13185</v>
    </oc>
    <nc r="D19">
      <v>13590</v>
    </nc>
  </rcc>
  <rcc rId="30799" sId="5">
    <oc r="D20">
      <v>53080</v>
    </oc>
    <nc r="D20">
      <v>53400</v>
    </nc>
  </rcc>
  <rcc rId="30800" sId="5">
    <oc r="D21">
      <v>70205</v>
    </oc>
    <nc r="D21">
      <v>70360</v>
    </nc>
  </rcc>
  <rcc rId="30801" sId="5">
    <oc r="D22">
      <v>53405</v>
    </oc>
    <nc r="D22">
      <v>53990</v>
    </nc>
  </rcc>
  <rcc rId="30802" sId="5">
    <oc r="D23">
      <v>11345</v>
    </oc>
    <nc r="D23">
      <v>11515</v>
    </nc>
  </rcc>
  <rcc rId="30803" sId="5">
    <oc r="D24">
      <v>7780</v>
    </oc>
    <nc r="D24">
      <v>7905</v>
    </nc>
  </rcc>
  <rcc rId="30804" sId="5">
    <oc r="D26">
      <v>8990</v>
    </oc>
    <nc r="D26">
      <v>9080</v>
    </nc>
  </rcc>
  <rcc rId="30805" sId="5">
    <oc r="D27">
      <v>3970</v>
    </oc>
    <nc r="D27">
      <v>4330</v>
    </nc>
  </rcc>
  <rcc rId="30806" sId="5">
    <oc r="D28">
      <v>6505</v>
    </oc>
    <nc r="D28">
      <v>6635</v>
    </nc>
  </rcc>
  <rcc rId="30807" sId="5">
    <oc r="D29">
      <v>21630</v>
    </oc>
    <nc r="D29">
      <v>22150</v>
    </nc>
  </rcc>
  <rcc rId="30808" sId="5">
    <oc r="D30">
      <v>61365</v>
    </oc>
    <nc r="D30">
      <v>61740</v>
    </nc>
  </rcc>
  <rcc rId="30809" sId="5">
    <oc r="D31">
      <v>19660</v>
    </oc>
    <nc r="D31">
      <v>20060</v>
    </nc>
  </rcc>
  <rcc rId="30810" sId="5">
    <oc r="D32">
      <v>18885</v>
    </oc>
    <nc r="D32">
      <v>19045</v>
    </nc>
  </rcc>
  <rcc rId="30811" sId="5">
    <oc r="D33">
      <v>55185</v>
    </oc>
    <nc r="D33">
      <v>55360</v>
    </nc>
  </rcc>
  <rcc rId="30812" sId="5">
    <oc r="D34">
      <v>13570</v>
    </oc>
    <nc r="D34">
      <v>13710</v>
    </nc>
  </rcc>
  <rcc rId="30813" sId="5">
    <oc r="D35">
      <v>10705</v>
    </oc>
    <nc r="D35">
      <v>10800</v>
    </nc>
  </rcc>
  <rcc rId="30814" sId="5">
    <oc r="D36">
      <v>69485</v>
    </oc>
    <nc r="D36">
      <v>69805</v>
    </nc>
  </rcc>
  <rcc rId="30815" sId="5">
    <oc r="D37">
      <v>26775</v>
    </oc>
    <nc r="D37">
      <v>27110</v>
    </nc>
  </rcc>
  <rcc rId="30816" sId="5">
    <oc r="D38">
      <v>91525</v>
    </oc>
    <nc r="D38">
      <v>91950</v>
    </nc>
  </rcc>
  <rcc rId="30817" sId="5">
    <oc r="D39">
      <v>12225</v>
    </oc>
    <nc r="D39">
      <v>12385</v>
    </nc>
  </rcc>
  <rcc rId="30818" sId="5">
    <oc r="D40">
      <v>64660</v>
    </oc>
    <nc r="D40">
      <v>64860</v>
    </nc>
  </rcc>
  <rcc rId="30819" sId="5">
    <oc r="D41">
      <v>19070</v>
    </oc>
    <nc r="D41">
      <v>19280</v>
    </nc>
  </rcc>
  <rcc rId="30820" sId="5">
    <oc r="D42">
      <v>107505</v>
    </oc>
    <nc r="D42">
      <v>107935</v>
    </nc>
  </rcc>
  <rcc rId="30821" sId="5">
    <oc r="D43">
      <v>13985</v>
    </oc>
    <nc r="D43">
      <v>14220</v>
    </nc>
  </rcc>
  <rcc rId="30822" sId="5">
    <oc r="D44">
      <v>23580</v>
    </oc>
    <nc r="D44">
      <v>23605</v>
    </nc>
  </rcc>
  <rcc rId="30823" sId="5">
    <oc r="D45">
      <v>20205</v>
    </oc>
    <nc r="D45">
      <v>20285</v>
    </nc>
  </rcc>
  <rcc rId="30824" sId="5">
    <oc r="D46">
      <v>260</v>
    </oc>
    <nc r="D46">
      <v>360</v>
    </nc>
  </rcc>
  <rcc rId="30825" sId="5">
    <oc r="D47">
      <v>10340</v>
    </oc>
    <nc r="D47">
      <v>10695</v>
    </nc>
  </rcc>
  <rcc rId="30826" sId="5">
    <oc r="D48">
      <v>25345</v>
    </oc>
    <nc r="D48">
      <v>25440</v>
    </nc>
  </rcc>
  <rcc rId="30827" sId="5">
    <oc r="D49">
      <v>34705</v>
    </oc>
    <nc r="D49">
      <v>34895</v>
    </nc>
  </rcc>
  <rcc rId="30828" sId="5">
    <oc r="D50">
      <v>19080</v>
    </oc>
    <nc r="D50">
      <v>19195</v>
    </nc>
  </rcc>
  <rcc rId="30829" sId="5">
    <oc r="D51">
      <v>1840</v>
    </oc>
    <nc r="D51">
      <v>2430</v>
    </nc>
  </rcc>
  <rcc rId="30830" sId="5">
    <oc r="D52">
      <v>22135</v>
    </oc>
    <nc r="D52">
      <v>22390</v>
    </nc>
  </rcc>
  <rcc rId="30831" sId="5">
    <oc r="D53">
      <v>36495</v>
    </oc>
    <nc r="D53">
      <v>36595</v>
    </nc>
  </rcc>
  <rcc rId="30832" sId="5">
    <oc r="D54">
      <v>42070</v>
    </oc>
    <nc r="D54">
      <v>42295</v>
    </nc>
  </rcc>
  <rcc rId="30833" sId="5">
    <oc r="D55">
      <v>8080</v>
    </oc>
    <nc r="D55">
      <v>8375</v>
    </nc>
  </rcc>
  <rcc rId="30834" sId="5">
    <oc r="D56">
      <v>263250</v>
    </oc>
    <nc r="D56">
      <v>264245</v>
    </nc>
  </rcc>
  <rcc rId="30835" sId="5">
    <oc r="D57">
      <v>31880</v>
    </oc>
    <nc r="D57">
      <v>31990</v>
    </nc>
  </rcc>
  <rcc rId="30836" sId="5">
    <oc r="D58">
      <v>7735</v>
    </oc>
    <nc r="D58">
      <v>8150</v>
    </nc>
  </rcc>
  <rcc rId="30837" sId="5">
    <oc r="D59">
      <v>66740</v>
    </oc>
    <nc r="D59">
      <v>66895</v>
    </nc>
  </rcc>
  <rcc rId="30838" sId="5">
    <oc r="D61">
      <v>3455</v>
    </oc>
    <nc r="D61">
      <v>3515</v>
    </nc>
  </rcc>
  <rcc rId="30839" sId="5">
    <oc r="D62">
      <v>8530</v>
    </oc>
    <nc r="D62">
      <v>8655</v>
    </nc>
  </rcc>
  <rcc rId="30840" sId="5">
    <oc r="D63">
      <v>1260</v>
    </oc>
    <nc r="D63">
      <v>1430</v>
    </nc>
  </rcc>
  <rcc rId="30841" sId="5">
    <oc r="D64">
      <v>19240</v>
    </oc>
    <nc r="D64">
      <v>19490</v>
    </nc>
  </rcc>
  <rcc rId="30842" sId="5">
    <oc r="D65">
      <v>6855</v>
    </oc>
    <nc r="D65">
      <v>6970</v>
    </nc>
  </rcc>
  <rcc rId="30843" sId="5">
    <oc r="D66">
      <v>23130</v>
    </oc>
    <nc r="D66">
      <v>23455</v>
    </nc>
  </rcc>
  <rcc rId="30844" sId="5">
    <oc r="D67">
      <v>28305</v>
    </oc>
    <nc r="D67">
      <v>28395</v>
    </nc>
  </rcc>
  <rcc rId="30845" sId="5">
    <oc r="D68">
      <v>5715</v>
    </oc>
    <nc r="D68">
      <v>5850</v>
    </nc>
  </rcc>
  <rcc rId="30846" sId="5">
    <oc r="D70">
      <v>20505</v>
    </oc>
    <nc r="D70">
      <v>20570</v>
    </nc>
  </rcc>
  <rcc rId="30847" sId="5">
    <oc r="D71">
      <v>36250</v>
    </oc>
    <nc r="D71">
      <v>36475</v>
    </nc>
  </rcc>
  <rcc rId="30848" sId="5">
    <oc r="D72">
      <v>32885</v>
    </oc>
    <nc r="D72">
      <v>33090</v>
    </nc>
  </rcc>
  <rcc rId="30849" sId="5">
    <oc r="D73">
      <v>3930</v>
    </oc>
    <nc r="D73">
      <v>3935</v>
    </nc>
  </rcc>
  <rcc rId="30850" sId="5">
    <oc r="D74">
      <v>7270</v>
    </oc>
    <nc r="D74">
      <v>7465</v>
    </nc>
  </rcc>
  <rcc rId="30851" sId="5">
    <oc r="D75">
      <v>5510</v>
    </oc>
    <nc r="D75">
      <v>5630</v>
    </nc>
  </rcc>
  <rcc rId="30852" sId="5">
    <oc r="D76">
      <v>57305</v>
    </oc>
    <nc r="D76">
      <v>58160</v>
    </nc>
  </rcc>
  <rcc rId="30853" sId="5">
    <oc r="D77">
      <v>12150</v>
    </oc>
    <nc r="D77">
      <v>12280</v>
    </nc>
  </rcc>
  <rcc rId="30854" sId="5">
    <oc r="D78">
      <v>12125</v>
    </oc>
    <nc r="D78">
      <v>12295</v>
    </nc>
  </rcc>
  <rcc rId="30855" sId="5">
    <oc r="D79">
      <v>8905</v>
    </oc>
    <nc r="D79">
      <v>9110</v>
    </nc>
  </rcc>
  <rcc rId="30856" sId="5">
    <oc r="D80">
      <v>7280</v>
    </oc>
    <nc r="D80">
      <v>7490</v>
    </nc>
  </rcc>
  <rcc rId="30857" sId="5">
    <oc r="D81">
      <v>10490</v>
    </oc>
    <nc r="D81">
      <v>10590</v>
    </nc>
  </rcc>
  <rcc rId="30858" sId="5">
    <oc r="D82">
      <v>2140</v>
    </oc>
    <nc r="D82">
      <v>2195</v>
    </nc>
  </rcc>
  <rcc rId="30859" sId="5">
    <oc r="D83">
      <v>15740</v>
    </oc>
    <nc r="D83">
      <v>15790</v>
    </nc>
  </rcc>
  <rcc rId="30860" sId="5">
    <oc r="D84">
      <v>100</v>
    </oc>
    <nc r="D84">
      <v>105</v>
    </nc>
  </rcc>
  <rcc rId="30861" sId="5">
    <oc r="D85">
      <v>25515</v>
    </oc>
    <nc r="D85">
      <v>25640</v>
    </nc>
  </rcc>
  <rcc rId="30862" sId="5">
    <oc r="D86">
      <v>27240</v>
    </oc>
    <nc r="D86">
      <v>27310</v>
    </nc>
  </rcc>
  <rcc rId="30863" sId="5">
    <oc r="D87">
      <v>8730</v>
    </oc>
    <nc r="D87">
      <v>8795</v>
    </nc>
  </rcc>
  <rcc rId="30864" sId="5">
    <oc r="D88">
      <v>3015</v>
    </oc>
    <nc r="D88">
      <v>3030</v>
    </nc>
  </rcc>
  <rcc rId="30865" sId="5">
    <oc r="D89">
      <v>37150</v>
    </oc>
    <nc r="D89">
      <v>38395</v>
    </nc>
  </rcc>
  <rcc rId="30866" sId="5">
    <oc r="D90">
      <v>27280</v>
    </oc>
    <nc r="D90">
      <v>27410</v>
    </nc>
  </rcc>
  <rcc rId="30867" sId="5">
    <oc r="D91">
      <v>67140</v>
    </oc>
    <nc r="D91">
      <v>67820</v>
    </nc>
  </rcc>
  <rcc rId="30868" sId="5">
    <oc r="D92">
      <v>40295</v>
    </oc>
    <nc r="D92">
      <v>40430</v>
    </nc>
  </rcc>
  <rcc rId="30869" sId="5">
    <oc r="D94">
      <v>1910</v>
    </oc>
    <nc r="D94">
      <v>2115</v>
    </nc>
  </rcc>
  <rcc rId="30870" sId="5">
    <oc r="D95">
      <v>20455</v>
    </oc>
    <nc r="D95">
      <v>20770</v>
    </nc>
  </rcc>
  <rcc rId="30871" sId="5">
    <oc r="D96">
      <v>8960</v>
    </oc>
    <nc r="D96">
      <v>9055</v>
    </nc>
  </rcc>
  <rcc rId="30872" sId="5">
    <oc r="D97">
      <v>34345</v>
    </oc>
    <nc r="D97">
      <v>34590</v>
    </nc>
  </rcc>
  <rcc rId="30873" sId="5">
    <oc r="D98">
      <v>8370</v>
    </oc>
    <nc r="D98">
      <v>8530</v>
    </nc>
  </rcc>
  <rcc rId="30874" sId="5">
    <oc r="D99">
      <v>45040</v>
    </oc>
    <nc r="D99">
      <v>45670</v>
    </nc>
  </rcc>
  <rcc rId="30875" sId="5">
    <oc r="D100">
      <v>30955</v>
    </oc>
    <nc r="D100">
      <v>31190</v>
    </nc>
  </rcc>
  <rcc rId="30876" sId="5">
    <oc r="D101">
      <v>31110</v>
    </oc>
    <nc r="D101">
      <v>31605</v>
    </nc>
  </rcc>
  <rcc rId="30877" sId="5">
    <oc r="D102">
      <v>17465</v>
    </oc>
    <nc r="D102">
      <v>17775</v>
    </nc>
  </rcc>
  <rcc rId="30878" sId="5">
    <oc r="D103">
      <v>14630</v>
    </oc>
    <nc r="D103">
      <v>14890</v>
    </nc>
  </rcc>
  <rcc rId="30879" sId="5">
    <oc r="D104">
      <v>23840</v>
    </oc>
    <nc r="D104">
      <v>23915</v>
    </nc>
  </rcc>
  <rcc rId="30880" sId="5">
    <oc r="D105">
      <v>4340</v>
    </oc>
    <nc r="D105">
      <v>4450</v>
    </nc>
  </rcc>
  <rcc rId="30881" sId="5">
    <oc r="D106">
      <v>9245</v>
    </oc>
    <nc r="D106">
      <v>9495</v>
    </nc>
  </rcc>
  <rcc rId="30882" sId="5">
    <oc r="D108">
      <v>98055</v>
    </oc>
    <nc r="D108">
      <v>98325</v>
    </nc>
  </rcc>
  <rcc rId="30883" sId="5">
    <oc r="D109">
      <v>35150</v>
    </oc>
    <nc r="D109">
      <v>35190</v>
    </nc>
  </rcc>
  <rcc rId="30884" sId="5">
    <oc r="D110">
      <v>14930</v>
    </oc>
    <nc r="D110">
      <v>15310</v>
    </nc>
  </rcc>
  <rcc rId="30885" sId="5">
    <oc r="D111">
      <v>26770</v>
    </oc>
    <nc r="D111">
      <v>27315</v>
    </nc>
  </rcc>
  <rcc rId="30886" sId="5">
    <oc r="D112">
      <v>5415</v>
    </oc>
    <nc r="D112">
      <v>5625</v>
    </nc>
  </rcc>
  <rcc rId="30887" sId="5">
    <oc r="D113">
      <v>19970</v>
    </oc>
    <nc r="D113">
      <v>19975</v>
    </nc>
  </rcc>
  <rcc rId="30888" sId="5">
    <oc r="D114">
      <v>11870</v>
    </oc>
    <nc r="D114">
      <v>12125</v>
    </nc>
  </rcc>
  <rcc rId="30889" sId="5">
    <oc r="D115">
      <v>47190</v>
    </oc>
    <nc r="D115">
      <v>47540</v>
    </nc>
  </rcc>
  <rcc rId="30890" sId="5">
    <oc r="D116">
      <v>36100</v>
    </oc>
    <nc r="D116">
      <v>36505</v>
    </nc>
  </rcc>
  <rcc rId="30891" sId="5">
    <oc r="D117">
      <v>96485</v>
    </oc>
    <nc r="D117">
      <v>96795</v>
    </nc>
  </rcc>
  <rcc rId="30892" sId="5">
    <oc r="D118">
      <v>40670</v>
    </oc>
    <nc r="D118">
      <v>41035</v>
    </nc>
  </rcc>
  <rcc rId="30893" sId="5">
    <oc r="D119">
      <v>2455</v>
    </oc>
    <nc r="D119">
      <v>2680</v>
    </nc>
  </rcc>
  <rcc rId="30894" sId="5">
    <oc r="D120">
      <v>87175</v>
    </oc>
    <nc r="D120">
      <v>87425</v>
    </nc>
  </rcc>
  <rcc rId="30895" sId="5">
    <oc r="D121">
      <v>83865</v>
    </oc>
    <nc r="D121">
      <v>84165</v>
    </nc>
  </rcc>
  <rcc rId="30896" sId="5">
    <oc r="D122">
      <v>15810</v>
    </oc>
    <nc r="D122">
      <v>15880</v>
    </nc>
  </rcc>
  <rcc rId="30897" sId="5">
    <oc r="D123">
      <v>5225</v>
    </oc>
    <nc r="D123">
      <v>5305</v>
    </nc>
  </rcc>
  <rcc rId="30898" sId="5">
    <oc r="D124">
      <v>8740</v>
    </oc>
    <nc r="D124">
      <v>8860</v>
    </nc>
  </rcc>
  <rcc rId="30899" sId="5">
    <oc r="D125">
      <v>10055</v>
    </oc>
    <nc r="D125">
      <v>10240</v>
    </nc>
  </rcc>
  <rcc rId="30900" sId="5">
    <oc r="D126">
      <v>31505</v>
    </oc>
    <nc r="D126">
      <v>31860</v>
    </nc>
  </rcc>
  <rcc rId="30901" sId="5">
    <oc r="D127">
      <v>61370</v>
    </oc>
    <nc r="D127">
      <v>62055</v>
    </nc>
  </rcc>
  <rcc rId="30902" sId="5">
    <oc r="D128">
      <v>9640</v>
    </oc>
    <nc r="D128">
      <v>10130</v>
    </nc>
  </rcc>
  <rcc rId="30903" sId="5">
    <oc r="D129">
      <v>15900</v>
    </oc>
    <nc r="D129">
      <v>16070</v>
    </nc>
  </rcc>
  <rcc rId="30904" sId="5">
    <oc r="D131">
      <v>8445</v>
    </oc>
    <nc r="D131">
      <v>8570</v>
    </nc>
  </rcc>
  <rcc rId="30905" sId="5">
    <oc r="D132">
      <v>9650</v>
    </oc>
    <nc r="D132">
      <v>9815</v>
    </nc>
  </rcc>
  <rcc rId="30906" sId="5">
    <oc r="D133">
      <v>19150</v>
    </oc>
    <nc r="D133">
      <v>19290</v>
    </nc>
  </rcc>
  <rcc rId="30907" sId="5">
    <oc r="D134">
      <v>18150</v>
    </oc>
    <nc r="D134">
      <v>18410</v>
    </nc>
  </rcc>
  <rcc rId="30908" sId="5">
    <oc r="D135">
      <v>31090</v>
    </oc>
    <nc r="D135">
      <v>31455</v>
    </nc>
  </rcc>
  <rcc rId="30909" sId="5">
    <oc r="D136">
      <v>59005</v>
    </oc>
    <nc r="D136">
      <v>59290</v>
    </nc>
  </rcc>
  <rcc rId="30910" sId="5">
    <oc r="D137">
      <v>29220</v>
    </oc>
    <nc r="D137">
      <v>29470</v>
    </nc>
  </rcc>
  <rcc rId="30911" sId="5">
    <oc r="D138">
      <v>29020</v>
    </oc>
    <nc r="D138">
      <v>29405</v>
    </nc>
  </rcc>
  <rcc rId="30912" sId="5">
    <oc r="D139">
      <v>40790</v>
    </oc>
    <nc r="D139">
      <v>40985</v>
    </nc>
  </rcc>
  <rcc rId="30913" sId="5">
    <oc r="D140">
      <v>19120</v>
    </oc>
    <nc r="D140">
      <v>19320</v>
    </nc>
  </rcc>
  <rcc rId="30914" sId="5">
    <oc r="D141">
      <v>9475</v>
    </oc>
    <nc r="D141">
      <v>9575</v>
    </nc>
  </rcc>
  <rcc rId="30915" sId="5">
    <oc r="D142">
      <v>27765</v>
    </oc>
    <nc r="D142">
      <v>27935</v>
    </nc>
  </rcc>
  <rcc rId="30916" sId="5">
    <oc r="D143">
      <v>41695</v>
    </oc>
    <nc r="D143">
      <v>41860</v>
    </nc>
  </rcc>
  <rcc rId="30917" sId="5">
    <oc r="D144">
      <v>57905</v>
    </oc>
    <nc r="D144">
      <v>58320</v>
    </nc>
  </rcc>
  <rcc rId="30918" sId="5">
    <oc r="D145">
      <v>10770</v>
    </oc>
    <nc r="D145">
      <v>11030</v>
    </nc>
  </rcc>
  <rcc rId="30919" sId="5">
    <oc r="D146">
      <v>12850</v>
    </oc>
    <nc r="D146">
      <v>13140</v>
    </nc>
  </rcc>
  <rcc rId="30920" sId="5">
    <oc r="D147">
      <v>30075</v>
    </oc>
    <nc r="D147">
      <v>30595</v>
    </nc>
  </rcc>
  <rcc rId="30921" sId="5">
    <oc r="D148">
      <v>13700</v>
    </oc>
    <nc r="D148">
      <v>13735</v>
    </nc>
  </rcc>
  <rcc rId="30922" sId="5">
    <oc r="D149">
      <v>40450</v>
    </oc>
    <nc r="D149">
      <v>40565</v>
    </nc>
  </rcc>
  <rcc rId="30923" sId="5">
    <oc r="D150">
      <v>39100</v>
    </oc>
    <nc r="D150">
      <v>39270</v>
    </nc>
  </rcc>
  <rcc rId="30924" sId="5">
    <oc r="D151">
      <v>44990</v>
    </oc>
    <nc r="D151">
      <v>45225</v>
    </nc>
  </rcc>
  <rcc rId="30925" sId="5">
    <oc r="D152">
      <v>23430</v>
    </oc>
    <nc r="D152">
      <v>23620</v>
    </nc>
  </rcc>
  <rcc rId="30926" sId="5">
    <oc r="D154">
      <v>29075</v>
    </oc>
    <nc r="D154">
      <v>29210</v>
    </nc>
  </rcc>
  <rcc rId="30927" sId="5">
    <oc r="D155">
      <v>77550</v>
    </oc>
    <nc r="D155">
      <v>78140</v>
    </nc>
  </rcc>
  <rcc rId="30928" sId="5">
    <oc r="D156">
      <v>25190</v>
    </oc>
    <nc r="D156">
      <v>25520</v>
    </nc>
  </rcc>
  <rcc rId="30929" sId="5">
    <oc r="D157">
      <v>36605</v>
    </oc>
    <nc r="D157">
      <v>36965</v>
    </nc>
  </rcc>
  <rcc rId="30930" sId="5">
    <oc r="D158">
      <v>4915</v>
    </oc>
    <nc r="D158">
      <v>5130</v>
    </nc>
  </rcc>
  <rcc rId="30931" sId="5">
    <oc r="D159">
      <v>7810</v>
    </oc>
    <nc r="D159">
      <v>7940</v>
    </nc>
  </rcc>
  <rcc rId="30932" sId="5">
    <oc r="D160">
      <v>14195</v>
    </oc>
    <nc r="D160">
      <v>14640</v>
    </nc>
  </rcc>
  <rcc rId="30933" sId="5">
    <oc r="D161">
      <v>92155</v>
    </oc>
    <nc r="D161">
      <v>92220</v>
    </nc>
  </rcc>
  <rcc rId="30934" sId="5">
    <oc r="D162">
      <v>74595</v>
    </oc>
    <nc r="D162">
      <v>74910</v>
    </nc>
  </rcc>
  <rcc rId="30935" sId="5">
    <oc r="D163">
      <v>20315</v>
    </oc>
    <nc r="D163">
      <v>20585</v>
    </nc>
  </rcc>
  <rcc rId="30936" sId="5">
    <oc r="D164">
      <v>46545</v>
    </oc>
    <nc r="D164">
      <v>46550</v>
    </nc>
  </rcc>
  <rcc rId="30937" sId="5">
    <oc r="D166">
      <v>23230</v>
    </oc>
    <nc r="D166">
      <v>23810</v>
    </nc>
  </rcc>
  <rcc rId="30938" sId="5">
    <oc r="D167">
      <v>1195</v>
    </oc>
    <nc r="D167">
      <v>1330</v>
    </nc>
  </rcc>
  <rcc rId="30939" sId="5">
    <oc r="D168">
      <v>13490</v>
    </oc>
    <nc r="D168">
      <v>13595</v>
    </nc>
  </rcc>
  <rcc rId="30940" sId="5">
    <oc r="D169">
      <v>12945</v>
    </oc>
    <nc r="D169">
      <v>13080</v>
    </nc>
  </rcc>
  <rcc rId="30941" sId="5">
    <oc r="D170">
      <v>10860</v>
    </oc>
    <nc r="D170">
      <v>11030</v>
    </nc>
  </rcc>
  <rcc rId="30942" sId="5">
    <oc r="D171">
      <v>70925</v>
    </oc>
    <nc r="D171">
      <v>71220</v>
    </nc>
  </rcc>
  <rcc rId="30943" sId="5">
    <oc r="D172">
      <v>40090</v>
    </oc>
    <nc r="D172">
      <v>40310</v>
    </nc>
  </rcc>
  <rcc rId="30944" sId="5">
    <oc r="D173">
      <v>19480</v>
    </oc>
    <nc r="D173">
      <v>19825</v>
    </nc>
  </rcc>
  <rcc rId="30945" sId="5">
    <oc r="D174">
      <v>10340</v>
    </oc>
    <nc r="D174">
      <v>10500</v>
    </nc>
  </rcc>
  <rcc rId="30946" sId="5">
    <oc r="D175">
      <v>52555</v>
    </oc>
    <nc r="D175">
      <v>53155</v>
    </nc>
  </rcc>
  <rcc rId="30947" sId="5">
    <oc r="D176">
      <v>45270</v>
    </oc>
    <nc r="D176">
      <v>45375</v>
    </nc>
  </rcc>
  <rcc rId="30948" sId="5">
    <oc r="D177">
      <v>33880</v>
    </oc>
    <nc r="D177">
      <v>34275</v>
    </nc>
  </rcc>
  <rcc rId="30949" sId="5">
    <oc r="D179">
      <v>49480</v>
    </oc>
    <nc r="D179">
      <v>49935</v>
    </nc>
  </rcc>
  <rcc rId="30950" sId="5">
    <oc r="D180">
      <v>39085</v>
    </oc>
    <nc r="D180">
      <v>39395</v>
    </nc>
  </rcc>
  <rcc rId="30951" sId="5">
    <oc r="D181">
      <v>10205</v>
    </oc>
    <nc r="D181">
      <v>10450</v>
    </nc>
  </rcc>
  <rcc rId="30952" sId="5">
    <oc r="D182">
      <v>9085</v>
    </oc>
    <nc r="D182">
      <v>9290</v>
    </nc>
  </rcc>
  <rcc rId="30953" sId="5">
    <oc r="D183">
      <v>31565</v>
    </oc>
    <nc r="D183">
      <v>31755</v>
    </nc>
  </rcc>
  <rcc rId="30954" sId="5">
    <oc r="D184">
      <v>23750</v>
    </oc>
    <nc r="D184">
      <v>23840</v>
    </nc>
  </rcc>
  <rcc rId="30955" sId="5">
    <oc r="D185">
      <v>10645</v>
    </oc>
    <nc r="D185">
      <v>10900</v>
    </nc>
  </rcc>
  <rcc rId="30956" sId="5">
    <oc r="D186">
      <v>18625</v>
    </oc>
    <nc r="D186">
      <v>19280</v>
    </nc>
  </rcc>
  <rcc rId="30957" sId="5">
    <oc r="D187">
      <v>40530</v>
    </oc>
    <nc r="D187">
      <v>40600</v>
    </nc>
  </rcc>
  <rcc rId="30958" sId="5">
    <oc r="D188">
      <v>13360</v>
    </oc>
    <nc r="D188">
      <v>13495</v>
    </nc>
  </rcc>
  <rcc rId="30959" sId="5">
    <oc r="D189">
      <v>123570</v>
    </oc>
    <nc r="D189">
      <v>123900</v>
    </nc>
  </rcc>
  <rcc rId="30960" sId="5">
    <oc r="D190">
      <v>7340</v>
    </oc>
    <nc r="D190">
      <v>7690</v>
    </nc>
  </rcc>
  <rcc rId="30961" sId="5">
    <oc r="D191">
      <v>25920</v>
    </oc>
    <nc r="D191">
      <v>26525</v>
    </nc>
  </rcc>
  <rcc rId="30962" sId="5">
    <oc r="D192">
      <v>33305</v>
    </oc>
    <nc r="D192">
      <v>33751</v>
    </nc>
  </rcc>
  <rcc rId="30963" sId="5">
    <oc r="D193">
      <v>26985</v>
    </oc>
    <nc r="D193">
      <v>27500</v>
    </nc>
  </rcc>
  <rcc rId="30964" sId="5">
    <oc r="D195">
      <v>10185</v>
    </oc>
    <nc r="D195">
      <v>10270</v>
    </nc>
  </rcc>
  <rcc rId="30965" sId="5">
    <oc r="D196">
      <v>22975</v>
    </oc>
    <nc r="D196">
      <v>23370</v>
    </nc>
  </rcc>
  <rcc rId="30966" sId="5">
    <oc r="D198">
      <v>17790</v>
    </oc>
    <nc r="D198">
      <v>18020</v>
    </nc>
  </rcc>
  <rcc rId="30967" sId="5">
    <oc r="D199">
      <v>16365</v>
    </oc>
    <nc r="D199">
      <v>16395</v>
    </nc>
  </rcc>
  <rcc rId="30968" sId="5">
    <oc r="D201">
      <v>15900</v>
    </oc>
    <nc r="D201">
      <v>16140</v>
    </nc>
  </rcc>
  <rcc rId="30969" sId="5">
    <oc r="E6">
      <v>13895</v>
    </oc>
    <nc r="E6"/>
  </rcc>
  <rcc rId="30970" sId="5">
    <oc r="E7">
      <v>5600</v>
    </oc>
    <nc r="E7"/>
  </rcc>
  <rcc rId="30971" sId="5">
    <oc r="E8">
      <v>15285</v>
    </oc>
    <nc r="E8"/>
  </rcc>
  <rcc rId="30972" sId="5">
    <oc r="E9">
      <v>10655</v>
    </oc>
    <nc r="E9"/>
  </rcc>
  <rcc rId="30973" sId="5">
    <oc r="E10">
      <v>20280</v>
    </oc>
    <nc r="E10"/>
  </rcc>
  <rcc rId="30974" sId="5">
    <oc r="E11">
      <v>45650</v>
    </oc>
    <nc r="E11"/>
  </rcc>
  <rcc rId="30975" sId="5">
    <oc r="E12">
      <v>20575</v>
    </oc>
    <nc r="E12"/>
  </rcc>
  <rcc rId="30976" sId="5">
    <oc r="E13">
      <v>13750</v>
    </oc>
    <nc r="E13"/>
  </rcc>
  <rcc rId="30977" sId="5">
    <oc r="E14">
      <v>70725</v>
    </oc>
    <nc r="E14"/>
  </rcc>
  <rcc rId="30978" sId="5">
    <oc r="E15">
      <v>20265</v>
    </oc>
    <nc r="E15"/>
  </rcc>
  <rcc rId="30979" sId="5">
    <oc r="E16">
      <v>6915</v>
    </oc>
    <nc r="E16"/>
  </rcc>
  <rcc rId="30980" sId="5">
    <oc r="E17">
      <v>32850</v>
    </oc>
    <nc r="E17"/>
  </rcc>
  <rcc rId="30981" sId="5">
    <oc r="E18">
      <v>18620</v>
    </oc>
    <nc r="E18"/>
  </rcc>
  <rcc rId="30982" sId="5">
    <oc r="E19">
      <v>13590</v>
    </oc>
    <nc r="E19"/>
  </rcc>
  <rcc rId="30983" sId="5">
    <oc r="E20">
      <v>53400</v>
    </oc>
    <nc r="E20"/>
  </rcc>
  <rcc rId="30984" sId="5">
    <oc r="E21">
      <v>70360</v>
    </oc>
    <nc r="E21"/>
  </rcc>
  <rcc rId="30985" sId="5">
    <oc r="E22">
      <v>53990</v>
    </oc>
    <nc r="E22"/>
  </rcc>
  <rcc rId="30986" sId="5">
    <oc r="E23">
      <v>11515</v>
    </oc>
    <nc r="E23"/>
  </rcc>
  <rcc rId="30987" sId="5">
    <oc r="E24">
      <v>7905</v>
    </oc>
    <nc r="E24"/>
  </rcc>
  <rcc rId="30988" sId="5">
    <oc r="E25">
      <v>14560</v>
    </oc>
    <nc r="E25"/>
  </rcc>
  <rcc rId="30989" sId="5">
    <oc r="E26">
      <v>9080</v>
    </oc>
    <nc r="E26"/>
  </rcc>
  <rcc rId="30990" sId="5">
    <oc r="E27">
      <v>4330</v>
    </oc>
    <nc r="E27"/>
  </rcc>
  <rcc rId="30991" sId="5">
    <oc r="E28">
      <v>6635</v>
    </oc>
    <nc r="E28"/>
  </rcc>
  <rcc rId="30992" sId="5">
    <oc r="E29">
      <v>22150</v>
    </oc>
    <nc r="E29"/>
  </rcc>
  <rcc rId="30993" sId="5">
    <oc r="E30">
      <v>61740</v>
    </oc>
    <nc r="E30"/>
  </rcc>
  <rcc rId="30994" sId="5">
    <oc r="E31">
      <v>20060</v>
    </oc>
    <nc r="E31"/>
  </rcc>
  <rcc rId="30995" sId="5">
    <oc r="E32">
      <v>19045</v>
    </oc>
    <nc r="E32"/>
  </rcc>
  <rcc rId="30996" sId="5">
    <oc r="E33">
      <v>55360</v>
    </oc>
    <nc r="E33"/>
  </rcc>
  <rcc rId="30997" sId="5">
    <oc r="E34">
      <v>13710</v>
    </oc>
    <nc r="E34"/>
  </rcc>
  <rcc rId="30998" sId="5">
    <oc r="E35">
      <v>10800</v>
    </oc>
    <nc r="E35"/>
  </rcc>
  <rcc rId="30999" sId="5">
    <oc r="E36">
      <v>69805</v>
    </oc>
    <nc r="E36"/>
  </rcc>
  <rcc rId="31000" sId="5">
    <oc r="E37">
      <v>27110</v>
    </oc>
    <nc r="E37"/>
  </rcc>
  <rcc rId="31001" sId="5">
    <oc r="E38">
      <v>91950</v>
    </oc>
    <nc r="E38"/>
  </rcc>
  <rcc rId="31002" sId="5">
    <oc r="E39">
      <v>12385</v>
    </oc>
    <nc r="E39"/>
  </rcc>
  <rcc rId="31003" sId="5">
    <oc r="E40">
      <v>64860</v>
    </oc>
    <nc r="E40"/>
  </rcc>
  <rcc rId="31004" sId="5">
    <oc r="E41">
      <v>19280</v>
    </oc>
    <nc r="E41"/>
  </rcc>
  <rcc rId="31005" sId="5">
    <oc r="E42">
      <v>107935</v>
    </oc>
    <nc r="E42"/>
  </rcc>
  <rcc rId="31006" sId="5">
    <oc r="E43">
      <v>14220</v>
    </oc>
    <nc r="E43"/>
  </rcc>
  <rcc rId="31007" sId="5">
    <oc r="E44">
      <v>23605</v>
    </oc>
    <nc r="E44"/>
  </rcc>
  <rcc rId="31008" sId="5">
    <oc r="E45">
      <v>20285</v>
    </oc>
    <nc r="E45"/>
  </rcc>
  <rcc rId="31009" sId="5">
    <oc r="E46">
      <v>360</v>
    </oc>
    <nc r="E46"/>
  </rcc>
  <rcc rId="31010" sId="5">
    <oc r="E47">
      <v>10695</v>
    </oc>
    <nc r="E47"/>
  </rcc>
  <rcc rId="31011" sId="5">
    <oc r="E48">
      <v>25440</v>
    </oc>
    <nc r="E48"/>
  </rcc>
  <rcc rId="31012" sId="5">
    <oc r="E49">
      <v>34895</v>
    </oc>
    <nc r="E49"/>
  </rcc>
  <rcc rId="31013" sId="5">
    <oc r="E50">
      <v>19195</v>
    </oc>
    <nc r="E50"/>
  </rcc>
  <rcc rId="31014" sId="5">
    <oc r="E51">
      <v>2430</v>
    </oc>
    <nc r="E51"/>
  </rcc>
  <rcc rId="31015" sId="5">
    <oc r="E52">
      <v>22390</v>
    </oc>
    <nc r="E52"/>
  </rcc>
  <rcc rId="31016" sId="5">
    <oc r="E53">
      <v>36595</v>
    </oc>
    <nc r="E53"/>
  </rcc>
  <rcc rId="31017" sId="5">
    <oc r="E54">
      <v>42295</v>
    </oc>
    <nc r="E54"/>
  </rcc>
  <rcc rId="31018" sId="5">
    <oc r="E55">
      <v>8375</v>
    </oc>
    <nc r="E55"/>
  </rcc>
  <rcc rId="31019" sId="5">
    <oc r="E56">
      <v>264245</v>
    </oc>
    <nc r="E56"/>
  </rcc>
  <rcc rId="31020" sId="5">
    <oc r="E57">
      <v>31990</v>
    </oc>
    <nc r="E57"/>
  </rcc>
  <rcc rId="31021" sId="5">
    <oc r="E58">
      <v>8150</v>
    </oc>
    <nc r="E58"/>
  </rcc>
  <rcc rId="31022" sId="5">
    <oc r="E59">
      <v>66895</v>
    </oc>
    <nc r="E59"/>
  </rcc>
  <rcc rId="31023" sId="5">
    <oc r="E61">
      <v>3515</v>
    </oc>
    <nc r="E61"/>
  </rcc>
  <rcc rId="31024" sId="5">
    <oc r="E62">
      <v>8655</v>
    </oc>
    <nc r="E62"/>
  </rcc>
  <rcc rId="31025" sId="5">
    <oc r="E63">
      <v>1430</v>
    </oc>
    <nc r="E63"/>
  </rcc>
  <rcc rId="31026" sId="5">
    <oc r="E64">
      <v>19490</v>
    </oc>
    <nc r="E64"/>
  </rcc>
  <rcc rId="31027" sId="5">
    <oc r="E65">
      <v>6970</v>
    </oc>
    <nc r="E65"/>
  </rcc>
  <rcc rId="31028" sId="5">
    <oc r="E66">
      <v>23455</v>
    </oc>
    <nc r="E66"/>
  </rcc>
  <rcc rId="31029" sId="5">
    <oc r="E67">
      <v>28395</v>
    </oc>
    <nc r="E67"/>
  </rcc>
  <rcc rId="31030" sId="5">
    <oc r="E68">
      <v>5850</v>
    </oc>
    <nc r="E68"/>
  </rcc>
  <rcc rId="31031" sId="5">
    <oc r="E70">
      <v>20570</v>
    </oc>
    <nc r="E70"/>
  </rcc>
  <rcc rId="31032" sId="5">
    <oc r="E71">
      <v>36475</v>
    </oc>
    <nc r="E71"/>
  </rcc>
  <rcc rId="31033" sId="5">
    <oc r="E72">
      <v>33090</v>
    </oc>
    <nc r="E72"/>
  </rcc>
  <rcc rId="31034" sId="5">
    <oc r="E73">
      <v>3935</v>
    </oc>
    <nc r="E73"/>
  </rcc>
  <rcc rId="31035" sId="5">
    <oc r="E74">
      <v>7465</v>
    </oc>
    <nc r="E74"/>
  </rcc>
  <rcc rId="31036" sId="5">
    <oc r="E75">
      <v>5630</v>
    </oc>
    <nc r="E75"/>
  </rcc>
  <rcc rId="31037" sId="5">
    <oc r="E76">
      <v>58160</v>
    </oc>
    <nc r="E76"/>
  </rcc>
  <rcc rId="31038" sId="5">
    <oc r="E77">
      <v>12280</v>
    </oc>
    <nc r="E77"/>
  </rcc>
  <rcc rId="31039" sId="5">
    <oc r="E78">
      <v>12295</v>
    </oc>
    <nc r="E78"/>
  </rcc>
  <rcc rId="31040" sId="5">
    <oc r="E79">
      <v>9110</v>
    </oc>
    <nc r="E79"/>
  </rcc>
  <rcc rId="31041" sId="5">
    <oc r="E80">
      <v>7490</v>
    </oc>
    <nc r="E80"/>
  </rcc>
  <rcc rId="31042" sId="5">
    <oc r="E81">
      <v>10590</v>
    </oc>
    <nc r="E81"/>
  </rcc>
  <rcc rId="31043" sId="5">
    <oc r="E82">
      <v>2195</v>
    </oc>
    <nc r="E82"/>
  </rcc>
  <rcc rId="31044" sId="5">
    <oc r="E83">
      <v>15790</v>
    </oc>
    <nc r="E83"/>
  </rcc>
  <rcc rId="31045" sId="5">
    <oc r="E84">
      <v>105</v>
    </oc>
    <nc r="E84"/>
  </rcc>
  <rcc rId="31046" sId="5">
    <oc r="E85">
      <v>25640</v>
    </oc>
    <nc r="E85"/>
  </rcc>
  <rcc rId="31047" sId="5">
    <oc r="E86">
      <v>27310</v>
    </oc>
    <nc r="E86"/>
  </rcc>
  <rcc rId="31048" sId="5">
    <oc r="E87">
      <v>8795</v>
    </oc>
    <nc r="E87"/>
  </rcc>
  <rcc rId="31049" sId="5">
    <oc r="E88">
      <v>3030</v>
    </oc>
    <nc r="E88"/>
  </rcc>
  <rcc rId="31050" sId="5">
    <oc r="E89">
      <v>38395</v>
    </oc>
    <nc r="E89"/>
  </rcc>
  <rcc rId="31051" sId="5">
    <oc r="E90">
      <v>27410</v>
    </oc>
    <nc r="E90"/>
  </rcc>
  <rcc rId="31052" sId="5">
    <oc r="E91">
      <v>67820</v>
    </oc>
    <nc r="E91"/>
  </rcc>
  <rcc rId="31053" sId="5">
    <oc r="E92">
      <v>40430</v>
    </oc>
    <nc r="E92"/>
  </rcc>
  <rcc rId="31054" sId="5">
    <oc r="E94">
      <v>2115</v>
    </oc>
    <nc r="E94"/>
  </rcc>
  <rcc rId="31055" sId="5">
    <oc r="E95">
      <v>20770</v>
    </oc>
    <nc r="E95"/>
  </rcc>
  <rcc rId="31056" sId="5">
    <oc r="E96">
      <v>9055</v>
    </oc>
    <nc r="E96"/>
  </rcc>
  <rcc rId="31057" sId="5">
    <oc r="E97">
      <v>34590</v>
    </oc>
    <nc r="E97"/>
  </rcc>
  <rcc rId="31058" sId="5">
    <oc r="E98">
      <v>8530</v>
    </oc>
    <nc r="E98"/>
  </rcc>
  <rcc rId="31059" sId="5">
    <oc r="E99">
      <v>45670</v>
    </oc>
    <nc r="E99"/>
  </rcc>
  <rcc rId="31060" sId="5">
    <oc r="E100">
      <v>31190</v>
    </oc>
    <nc r="E100"/>
  </rcc>
  <rcc rId="31061" sId="5">
    <oc r="E101">
      <v>31605</v>
    </oc>
    <nc r="E101"/>
  </rcc>
  <rcc rId="31062" sId="5">
    <oc r="E102">
      <v>17775</v>
    </oc>
    <nc r="E102"/>
  </rcc>
  <rcc rId="31063" sId="5">
    <oc r="E103">
      <v>14890</v>
    </oc>
    <nc r="E103"/>
  </rcc>
  <rcc rId="31064" sId="5">
    <oc r="E104">
      <v>23915</v>
    </oc>
    <nc r="E104"/>
  </rcc>
  <rcc rId="31065" sId="5">
    <oc r="E105">
      <v>4450</v>
    </oc>
    <nc r="E105"/>
  </rcc>
  <rcc rId="31066" sId="5">
    <oc r="E106">
      <v>9495</v>
    </oc>
    <nc r="E106"/>
  </rcc>
  <rcc rId="31067" sId="5">
    <oc r="E107">
      <v>5480</v>
    </oc>
    <nc r="E107"/>
  </rcc>
  <rcc rId="31068" sId="5">
    <oc r="E108">
      <v>98325</v>
    </oc>
    <nc r="E108"/>
  </rcc>
  <rcc rId="31069" sId="5">
    <oc r="E109">
      <v>35190</v>
    </oc>
    <nc r="E109"/>
  </rcc>
  <rcc rId="31070" sId="5">
    <oc r="E110">
      <v>15310</v>
    </oc>
    <nc r="E110"/>
  </rcc>
  <rcc rId="31071" sId="5">
    <oc r="E111">
      <v>27315</v>
    </oc>
    <nc r="E111"/>
  </rcc>
  <rcc rId="31072" sId="5">
    <oc r="E112">
      <v>5625</v>
    </oc>
    <nc r="E112"/>
  </rcc>
  <rcc rId="31073" sId="5">
    <oc r="E113">
      <v>19975</v>
    </oc>
    <nc r="E113"/>
  </rcc>
  <rcc rId="31074" sId="5">
    <oc r="E114">
      <v>12125</v>
    </oc>
    <nc r="E114"/>
  </rcc>
  <rcc rId="31075" sId="5">
    <oc r="E115">
      <v>47540</v>
    </oc>
    <nc r="E115"/>
  </rcc>
  <rcc rId="31076" sId="5">
    <oc r="E116">
      <v>36505</v>
    </oc>
    <nc r="E116"/>
  </rcc>
  <rcc rId="31077" sId="5">
    <oc r="E117">
      <v>96795</v>
    </oc>
    <nc r="E117"/>
  </rcc>
  <rcc rId="31078" sId="5">
    <oc r="E118">
      <v>41035</v>
    </oc>
    <nc r="E118"/>
  </rcc>
  <rcc rId="31079" sId="5">
    <oc r="E119">
      <v>2680</v>
    </oc>
    <nc r="E119"/>
  </rcc>
  <rcc rId="31080" sId="5">
    <oc r="E120">
      <v>87425</v>
    </oc>
    <nc r="E120"/>
  </rcc>
  <rcc rId="31081" sId="5">
    <oc r="E121">
      <v>84165</v>
    </oc>
    <nc r="E121"/>
  </rcc>
  <rcc rId="31082" sId="5">
    <oc r="E122">
      <v>15880</v>
    </oc>
    <nc r="E122"/>
  </rcc>
  <rcc rId="31083" sId="5">
    <oc r="E123">
      <v>5305</v>
    </oc>
    <nc r="E123"/>
  </rcc>
  <rcc rId="31084" sId="5">
    <oc r="E124">
      <v>8860</v>
    </oc>
    <nc r="E124"/>
  </rcc>
  <rcc rId="31085" sId="5">
    <oc r="E125">
      <v>10240</v>
    </oc>
    <nc r="E125"/>
  </rcc>
  <rcc rId="31086" sId="5">
    <oc r="E126">
      <v>31860</v>
    </oc>
    <nc r="E126"/>
  </rcc>
  <rcc rId="31087" sId="5">
    <oc r="E127">
      <v>62055</v>
    </oc>
    <nc r="E127"/>
  </rcc>
  <rcc rId="31088" sId="5">
    <oc r="E128">
      <v>10130</v>
    </oc>
    <nc r="E128"/>
  </rcc>
  <rcc rId="31089" sId="5">
    <oc r="E129">
      <v>16070</v>
    </oc>
    <nc r="E129"/>
  </rcc>
  <rcc rId="31090" sId="5">
    <oc r="E130">
      <v>12530</v>
    </oc>
    <nc r="E130"/>
  </rcc>
  <rcc rId="31091" sId="5">
    <oc r="E131">
      <v>8570</v>
    </oc>
    <nc r="E131"/>
  </rcc>
  <rcc rId="31092" sId="5">
    <oc r="E132">
      <v>9815</v>
    </oc>
    <nc r="E132"/>
  </rcc>
  <rcc rId="31093" sId="5">
    <oc r="E133">
      <v>19290</v>
    </oc>
    <nc r="E133"/>
  </rcc>
  <rcc rId="31094" sId="5">
    <oc r="E134">
      <v>18410</v>
    </oc>
    <nc r="E134"/>
  </rcc>
  <rcc rId="31095" sId="5">
    <oc r="E135">
      <v>31455</v>
    </oc>
    <nc r="E135"/>
  </rcc>
  <rcc rId="31096" sId="5">
    <oc r="E136">
      <v>59290</v>
    </oc>
    <nc r="E136"/>
  </rcc>
  <rcc rId="31097" sId="5">
    <oc r="E137">
      <v>29470</v>
    </oc>
    <nc r="E137"/>
  </rcc>
  <rcc rId="31098" sId="5">
    <oc r="E138">
      <v>29405</v>
    </oc>
    <nc r="E138"/>
  </rcc>
  <rcc rId="31099" sId="5">
    <oc r="E139">
      <v>40985</v>
    </oc>
    <nc r="E139"/>
  </rcc>
  <rcc rId="31100" sId="5">
    <oc r="E140">
      <v>19320</v>
    </oc>
    <nc r="E140"/>
  </rcc>
  <rcc rId="31101" sId="5">
    <oc r="E141">
      <v>9575</v>
    </oc>
    <nc r="E141"/>
  </rcc>
  <rcc rId="31102" sId="5">
    <oc r="E142">
      <v>27935</v>
    </oc>
    <nc r="E142"/>
  </rcc>
  <rcc rId="31103" sId="5">
    <oc r="E143">
      <v>41860</v>
    </oc>
    <nc r="E143"/>
  </rcc>
  <rcc rId="31104" sId="5">
    <oc r="E144">
      <v>58320</v>
    </oc>
    <nc r="E144"/>
  </rcc>
  <rcc rId="31105" sId="5">
    <oc r="E145">
      <v>11030</v>
    </oc>
    <nc r="E145"/>
  </rcc>
  <rcc rId="31106" sId="5">
    <oc r="E146">
      <v>13140</v>
    </oc>
    <nc r="E146"/>
  </rcc>
  <rcc rId="31107" sId="5">
    <oc r="E147">
      <v>30595</v>
    </oc>
    <nc r="E147"/>
  </rcc>
  <rcc rId="31108" sId="5">
    <oc r="E148">
      <v>13735</v>
    </oc>
    <nc r="E148"/>
  </rcc>
  <rcc rId="31109" sId="5">
    <oc r="E149">
      <v>40565</v>
    </oc>
    <nc r="E149"/>
  </rcc>
  <rcc rId="31110" sId="5">
    <oc r="E150">
      <v>39270</v>
    </oc>
    <nc r="E150"/>
  </rcc>
  <rcc rId="31111" sId="5">
    <oc r="E151">
      <v>45225</v>
    </oc>
    <nc r="E151"/>
  </rcc>
  <rcc rId="31112" sId="5">
    <oc r="E152">
      <v>23620</v>
    </oc>
    <nc r="E152"/>
  </rcc>
  <rcc rId="31113" sId="5">
    <oc r="E153">
      <v>1405</v>
    </oc>
    <nc r="E153"/>
  </rcc>
  <rcc rId="31114" sId="5">
    <oc r="E154">
      <v>29210</v>
    </oc>
    <nc r="E154"/>
  </rcc>
  <rcc rId="31115" sId="5">
    <oc r="E155">
      <v>78140</v>
    </oc>
    <nc r="E155"/>
  </rcc>
  <rcc rId="31116" sId="5">
    <oc r="E156">
      <v>25520</v>
    </oc>
    <nc r="E156"/>
  </rcc>
  <rcc rId="31117" sId="5">
    <oc r="E157">
      <v>36965</v>
    </oc>
    <nc r="E157"/>
  </rcc>
  <rcc rId="31118" sId="5">
    <oc r="E158">
      <v>5130</v>
    </oc>
    <nc r="E158"/>
  </rcc>
  <rcc rId="31119" sId="5">
    <oc r="E159">
      <v>7940</v>
    </oc>
    <nc r="E159"/>
  </rcc>
  <rcc rId="31120" sId="5">
    <oc r="E160">
      <v>14640</v>
    </oc>
    <nc r="E160"/>
  </rcc>
  <rcc rId="31121" sId="5">
    <oc r="E161">
      <v>92220</v>
    </oc>
    <nc r="E161"/>
  </rcc>
  <rcc rId="31122" sId="5">
    <oc r="E162">
      <v>74910</v>
    </oc>
    <nc r="E162"/>
  </rcc>
  <rcc rId="31123" sId="5">
    <oc r="E163">
      <v>20585</v>
    </oc>
    <nc r="E163"/>
  </rcc>
  <rcc rId="31124" sId="5">
    <oc r="E164">
      <v>46550</v>
    </oc>
    <nc r="E164"/>
  </rcc>
  <rcc rId="31125" sId="5">
    <oc r="E166">
      <v>23810</v>
    </oc>
    <nc r="E166"/>
  </rcc>
  <rcc rId="31126" sId="5">
    <oc r="E167">
      <v>1330</v>
    </oc>
    <nc r="E167"/>
  </rcc>
  <rcc rId="31127" sId="5">
    <oc r="E168">
      <v>13595</v>
    </oc>
    <nc r="E168"/>
  </rcc>
  <rcc rId="31128" sId="5">
    <oc r="E169">
      <v>13080</v>
    </oc>
    <nc r="E169"/>
  </rcc>
  <rcc rId="31129" sId="5">
    <oc r="E170">
      <v>11030</v>
    </oc>
    <nc r="E170"/>
  </rcc>
  <rcc rId="31130" sId="5">
    <oc r="E171">
      <v>71220</v>
    </oc>
    <nc r="E171"/>
  </rcc>
  <rcc rId="31131" sId="5">
    <oc r="E172">
      <v>40310</v>
    </oc>
    <nc r="E172"/>
  </rcc>
  <rcc rId="31132" sId="5">
    <oc r="E173">
      <v>19825</v>
    </oc>
    <nc r="E173"/>
  </rcc>
  <rcc rId="31133" sId="5">
    <oc r="E174">
      <v>10500</v>
    </oc>
    <nc r="E174"/>
  </rcc>
  <rcc rId="31134" sId="5">
    <oc r="E175">
      <v>53155</v>
    </oc>
    <nc r="E175"/>
  </rcc>
  <rcc rId="31135" sId="5">
    <oc r="E176">
      <v>45375</v>
    </oc>
    <nc r="E176"/>
  </rcc>
  <rcc rId="31136" sId="5">
    <oc r="E177">
      <v>34275</v>
    </oc>
    <nc r="E177"/>
  </rcc>
  <rcc rId="31137" sId="5">
    <oc r="E179">
      <v>49935</v>
    </oc>
    <nc r="E179"/>
  </rcc>
  <rcc rId="31138" sId="5">
    <oc r="E180">
      <v>39395</v>
    </oc>
    <nc r="E180"/>
  </rcc>
  <rcc rId="31139" sId="5">
    <oc r="E181">
      <v>10450</v>
    </oc>
    <nc r="E181"/>
  </rcc>
  <rcc rId="31140" sId="5">
    <oc r="E182">
      <v>9290</v>
    </oc>
    <nc r="E182"/>
  </rcc>
  <rcc rId="31141" sId="5">
    <oc r="E183">
      <v>31755</v>
    </oc>
    <nc r="E183"/>
  </rcc>
  <rcc rId="31142" sId="5">
    <oc r="E184">
      <v>23840</v>
    </oc>
    <nc r="E184"/>
  </rcc>
  <rcc rId="31143" sId="5">
    <oc r="E185">
      <v>10900</v>
    </oc>
    <nc r="E185"/>
  </rcc>
  <rcc rId="31144" sId="5">
    <oc r="E186">
      <v>19280</v>
    </oc>
    <nc r="E186"/>
  </rcc>
  <rcc rId="31145" sId="5">
    <oc r="E187">
      <v>40600</v>
    </oc>
    <nc r="E187"/>
  </rcc>
  <rcc rId="31146" sId="5">
    <oc r="E188">
      <v>13495</v>
    </oc>
    <nc r="E188"/>
  </rcc>
  <rcc rId="31147" sId="5">
    <oc r="E189">
      <v>123900</v>
    </oc>
    <nc r="E189"/>
  </rcc>
  <rcc rId="31148" sId="5">
    <oc r="E190">
      <v>7690</v>
    </oc>
    <nc r="E190"/>
  </rcc>
  <rcc rId="31149" sId="5">
    <oc r="E191">
      <v>26525</v>
    </oc>
    <nc r="E191"/>
  </rcc>
  <rcc rId="31150" sId="5">
    <oc r="E192">
      <v>33751</v>
    </oc>
    <nc r="E192"/>
  </rcc>
  <rcc rId="31151" sId="5">
    <oc r="E193">
      <v>27500</v>
    </oc>
    <nc r="E193"/>
  </rcc>
  <rcc rId="31152" sId="5">
    <oc r="E194">
      <v>10225</v>
    </oc>
    <nc r="E194"/>
  </rcc>
  <rcc rId="31153" sId="5">
    <oc r="E195">
      <v>10270</v>
    </oc>
    <nc r="E195"/>
  </rcc>
  <rcc rId="31154" sId="5">
    <oc r="E196">
      <v>23370</v>
    </oc>
    <nc r="E196"/>
  </rcc>
  <rcc rId="31155" sId="5">
    <oc r="E197">
      <v>9575</v>
    </oc>
    <nc r="E197"/>
  </rcc>
  <rcc rId="31156" sId="5">
    <oc r="E198">
      <v>18020</v>
    </oc>
    <nc r="E198"/>
  </rcc>
  <rcc rId="31157" sId="5">
    <oc r="E199">
      <v>16395</v>
    </oc>
    <nc r="E199"/>
  </rcc>
  <rcc rId="31158" sId="5">
    <oc r="E200">
      <v>23010</v>
    </oc>
    <nc r="E200"/>
  </rcc>
  <rcc rId="31159" sId="5">
    <oc r="E201">
      <v>16140</v>
    </oc>
    <nc r="E201"/>
  </rcc>
  <rcc rId="31160" sId="16" numFmtId="19">
    <oc r="D2">
      <v>45069</v>
    </oc>
    <nc r="D2">
      <v>45101</v>
    </nc>
  </rcc>
  <rcc rId="31161" sId="16" numFmtId="19">
    <oc r="E2">
      <v>45100</v>
    </oc>
    <nc r="E2">
      <v>45128</v>
    </nc>
  </rcc>
  <rcc rId="31162" sId="16">
    <oc r="F1" t="inlineStr">
      <is>
        <t>Июнь</t>
      </is>
    </oc>
    <nc r="F1" t="inlineStr">
      <is>
        <t>Июль</t>
      </is>
    </nc>
  </rcc>
  <rcc rId="31163" sId="16">
    <oc r="D4">
      <v>923</v>
    </oc>
    <nc r="D4">
      <v>945</v>
    </nc>
  </rcc>
  <rfmt sheetId="16" sqref="D7" start="0" length="0">
    <dxf>
      <fill>
        <patternFill>
          <bgColor theme="4" tint="0.79998168889431442"/>
        </patternFill>
      </fill>
    </dxf>
  </rfmt>
  <rcc rId="31164" sId="16">
    <oc r="D8">
      <v>775</v>
    </oc>
    <nc r="D8">
      <v>795</v>
    </nc>
  </rcc>
  <rcc rId="31165" sId="16">
    <oc r="D9">
      <v>1588</v>
    </oc>
    <nc r="D9">
      <v>1639</v>
    </nc>
  </rcc>
  <rcc rId="31166" sId="16">
    <oc r="D11">
      <v>26650</v>
    </oc>
    <nc r="D11">
      <v>26750</v>
    </nc>
  </rcc>
  <rcc rId="31167" sId="16">
    <oc r="D12">
      <v>16362</v>
    </oc>
    <nc r="D12">
      <v>16465</v>
    </nc>
  </rcc>
  <rfmt sheetId="16" sqref="D13" start="0" length="0">
    <dxf>
      <fill>
        <patternFill>
          <bgColor theme="4" tint="0.79998168889431442"/>
        </patternFill>
      </fill>
    </dxf>
  </rfmt>
  <rfmt sheetId="16" sqref="D15" start="0" length="0">
    <dxf>
      <fill>
        <patternFill>
          <bgColor theme="4" tint="0.79998168889431442"/>
        </patternFill>
      </fill>
    </dxf>
  </rfmt>
  <rcc rId="31168" sId="16">
    <oc r="D17">
      <v>27107</v>
    </oc>
    <nc r="D17">
      <v>27325</v>
    </nc>
  </rcc>
  <rcc rId="31169" sId="16">
    <oc r="D18">
      <v>1731</v>
    </oc>
    <nc r="D18">
      <v>2220</v>
    </nc>
  </rcc>
  <rcc rId="31170" sId="16">
    <oc r="D19">
      <v>20003</v>
    </oc>
    <nc r="D19">
      <v>20005</v>
    </nc>
  </rcc>
  <rcc rId="31171" sId="16">
    <oc r="D20">
      <v>40886</v>
    </oc>
    <nc r="D20">
      <v>40926</v>
    </nc>
  </rcc>
  <rcc rId="31172" sId="16">
    <oc r="D21">
      <v>646</v>
    </oc>
    <nc r="D21">
      <v>661</v>
    </nc>
  </rcc>
  <rcc rId="31173" sId="16">
    <oc r="D25">
      <v>75643</v>
    </oc>
    <nc r="D25">
      <v>76200</v>
    </nc>
  </rcc>
  <rcc rId="31174" sId="16">
    <oc r="D26">
      <v>15787</v>
    </oc>
    <nc r="D26">
      <v>16465</v>
    </nc>
  </rcc>
  <rcc rId="31175" sId="16">
    <oc r="E4">
      <v>945</v>
    </oc>
    <nc r="E4">
      <v>966</v>
    </nc>
  </rcc>
  <rcc rId="31176" sId="16">
    <oc r="E8">
      <v>795</v>
    </oc>
    <nc r="E8">
      <v>814</v>
    </nc>
  </rcc>
  <rcc rId="31177" sId="16">
    <oc r="E9">
      <v>1639</v>
    </oc>
    <nc r="E9">
      <v>1653</v>
    </nc>
  </rcc>
  <rcc rId="31178" sId="16">
    <oc r="E11">
      <v>26750</v>
    </oc>
    <nc r="E11">
      <v>26850</v>
    </nc>
  </rcc>
  <rfmt sheetId="16" sqref="E12">
    <dxf>
      <fill>
        <patternFill>
          <bgColor rgb="FFFFFF00"/>
        </patternFill>
      </fill>
    </dxf>
  </rfmt>
  <rfmt sheetId="16" sqref="E13">
    <dxf>
      <fill>
        <patternFill>
          <bgColor rgb="FFFFFF00"/>
        </patternFill>
      </fill>
    </dxf>
  </rfmt>
  <rcc rId="31179" sId="16">
    <oc r="G16" t="inlineStr">
      <is>
        <t>&gt;8096</t>
      </is>
    </oc>
    <nc r="G16" t="inlineStr">
      <is>
        <t>&gt;8099</t>
      </is>
    </nc>
  </rcc>
  <rcc rId="31180" sId="16">
    <oc r="E17">
      <v>27325</v>
    </oc>
    <nc r="E17">
      <v>27500</v>
    </nc>
  </rcc>
  <rcc rId="31181" sId="16">
    <oc r="E18">
      <v>2220</v>
    </oc>
    <nc r="E18">
      <v>2634</v>
    </nc>
  </rcc>
  <rcc rId="31182" sId="16">
    <oc r="E21">
      <v>661</v>
    </oc>
    <nc r="E21">
      <v>674</v>
    </nc>
  </rcc>
  <rcc rId="31183" sId="16">
    <oc r="E26">
      <v>16465</v>
    </oc>
    <nc r="E26">
      <v>17100</v>
    </nc>
  </rcc>
  <rcc rId="31184" sId="16">
    <oc r="E25">
      <v>76200</v>
    </oc>
    <nc r="E25">
      <v>76653</v>
    </nc>
  </rcc>
  <rfmt sheetId="16" sqref="E20">
    <dxf>
      <fill>
        <patternFill>
          <bgColor rgb="FFFFFF00"/>
        </patternFill>
      </fill>
    </dxf>
  </rfmt>
  <rfmt sheetId="16" sqref="E12">
    <dxf>
      <fill>
        <patternFill>
          <bgColor theme="0"/>
        </patternFill>
      </fill>
    </dxf>
  </rfmt>
  <rcc rId="31185" sId="16">
    <oc r="E12">
      <v>16465</v>
    </oc>
    <nc r="E12">
      <v>16524</v>
    </nc>
  </rcc>
  <rfmt sheetId="16" sqref="D7:D15">
    <dxf>
      <fill>
        <patternFill>
          <bgColor theme="0"/>
        </patternFill>
      </fill>
    </dxf>
  </rfmt>
  <rcc rId="31186" sId="16">
    <oc r="E20">
      <v>40926</v>
    </oc>
    <nc r="E20">
      <v>41738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7" sId="10" numFmtId="34">
    <oc r="C8">
      <v>2878.4</v>
    </oc>
    <nc r="C8">
      <v>2261</v>
    </nc>
  </rcc>
  <rcc rId="31188" sId="10" numFmtId="34">
    <oc r="C9">
      <v>0</v>
    </oc>
    <nc r="C9">
      <v>1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89" sId="3">
    <nc r="E7">
      <v>13358</v>
    </nc>
  </rcc>
  <rcc rId="31190" sId="2">
    <nc r="E6">
      <v>1050</v>
    </nc>
  </rcc>
  <rcc rId="31191" sId="2">
    <nc r="E7">
      <v>23125</v>
    </nc>
  </rcc>
  <rcc rId="31192" sId="2">
    <nc r="E8">
      <v>20450</v>
    </nc>
  </rcc>
  <rcc rId="31193" sId="2">
    <nc r="E9">
      <v>24990</v>
    </nc>
  </rcc>
  <rcc rId="31194" sId="2">
    <nc r="E10">
      <v>110680</v>
    </nc>
  </rcc>
  <rcc rId="31195" sId="2">
    <nc r="E11">
      <v>26850</v>
    </nc>
  </rcc>
  <rcc rId="31196" sId="2">
    <nc r="E12">
      <v>20350</v>
    </nc>
  </rcc>
  <rcc rId="31197" sId="2">
    <nc r="E13">
      <v>30820</v>
    </nc>
  </rcc>
  <rcc rId="31198" sId="2">
    <nc r="E14">
      <v>21445</v>
    </nc>
  </rcc>
  <rcc rId="31199" sId="2">
    <nc r="E15">
      <v>40720</v>
    </nc>
  </rcc>
  <rcc rId="31200" sId="2">
    <nc r="E16">
      <v>43445</v>
    </nc>
  </rcc>
  <rcc rId="31201" sId="2">
    <nc r="E17">
      <v>34535</v>
    </nc>
  </rcc>
  <rcc rId="31202" sId="2">
    <nc r="E18">
      <v>16695</v>
    </nc>
  </rcc>
  <rcc rId="31203" sId="2">
    <nc r="E19">
      <v>2630</v>
    </nc>
  </rcc>
  <rcc rId="31204" sId="2">
    <nc r="E20">
      <v>2495</v>
    </nc>
  </rcc>
  <rcc rId="31205" sId="2">
    <nc r="E21">
      <v>28500</v>
    </nc>
  </rcc>
  <rcc rId="31206" sId="2">
    <nc r="E22">
      <v>7235</v>
    </nc>
  </rcc>
  <rcc rId="31207" sId="2">
    <nc r="E23">
      <v>795</v>
    </nc>
  </rcc>
  <rcc rId="31208" sId="2">
    <nc r="E24">
      <v>8310</v>
    </nc>
  </rcc>
  <rcc rId="31209" sId="2">
    <nc r="E25">
      <v>14290</v>
    </nc>
  </rcc>
  <rcc rId="31210" sId="2">
    <nc r="E26">
      <v>13335</v>
    </nc>
  </rcc>
  <rcc rId="31211" sId="2">
    <nc r="E27">
      <v>50035</v>
    </nc>
  </rcc>
  <rcc rId="31212" sId="2">
    <nc r="E28">
      <v>12055</v>
    </nc>
  </rcc>
  <rcc rId="31213" sId="2">
    <nc r="E29">
      <v>62995</v>
    </nc>
  </rcc>
  <rcc rId="31214" sId="2">
    <nc r="E30">
      <v>8360</v>
    </nc>
  </rcc>
  <rcc rId="31215" sId="2">
    <nc r="E31">
      <v>2430</v>
    </nc>
  </rcc>
  <rcc rId="31216" sId="2">
    <nc r="E32">
      <v>25585</v>
    </nc>
  </rcc>
  <rcc rId="31217" sId="2">
    <nc r="E34">
      <v>48080</v>
    </nc>
  </rcc>
  <rcc rId="31218" sId="2">
    <nc r="E35">
      <v>56290</v>
    </nc>
  </rcc>
  <rcc rId="31219" sId="2">
    <nc r="E36">
      <v>14320</v>
    </nc>
  </rcc>
  <rcc rId="31220" sId="2">
    <nc r="E37">
      <v>36105</v>
    </nc>
  </rcc>
  <rcc rId="31221" sId="2">
    <nc r="E38">
      <v>42325</v>
    </nc>
  </rcc>
  <rcc rId="31222" sId="2">
    <nc r="E39">
      <v>31440</v>
    </nc>
  </rcc>
  <rcc rId="31223" sId="2">
    <nc r="E40">
      <v>29705</v>
    </nc>
  </rcc>
  <rcc rId="31224" sId="2">
    <nc r="E41">
      <v>31305</v>
    </nc>
  </rcc>
  <rcc rId="31225" sId="2">
    <nc r="E42">
      <v>31235</v>
    </nc>
  </rcc>
  <rcc rId="31226" sId="2">
    <nc r="E43">
      <v>6285</v>
    </nc>
  </rcc>
  <rcc rId="31227" sId="2">
    <nc r="E44">
      <v>34075</v>
    </nc>
  </rcc>
  <rcc rId="31228" sId="2">
    <nc r="E45">
      <v>23670</v>
    </nc>
  </rcc>
  <rcc rId="31229" sId="2">
    <nc r="E46">
      <v>42430</v>
    </nc>
  </rcc>
  <rcc rId="31230" sId="2">
    <nc r="E47">
      <v>52895</v>
    </nc>
  </rcc>
  <rcc rId="31231" sId="2">
    <nc r="E48">
      <v>41925</v>
    </nc>
  </rcc>
  <rcc rId="31232" sId="2">
    <nc r="E49">
      <v>89250</v>
    </nc>
  </rcc>
  <rcc rId="31233" sId="2">
    <nc r="E50">
      <v>78005</v>
    </nc>
  </rcc>
  <rcc rId="31234" sId="2">
    <nc r="E51">
      <v>9865</v>
    </nc>
  </rcc>
  <rcc rId="31235" sId="2">
    <nc r="E52">
      <v>11480</v>
    </nc>
  </rcc>
  <rcc rId="31236" sId="2">
    <nc r="E53">
      <v>20665</v>
    </nc>
  </rcc>
  <rcc rId="31237" sId="2">
    <nc r="E54">
      <v>11520</v>
    </nc>
  </rcc>
  <rcc rId="31238" sId="2">
    <nc r="E55">
      <v>44920</v>
    </nc>
  </rcc>
  <rcc rId="31239" sId="2">
    <nc r="E56">
      <v>11195</v>
    </nc>
  </rcc>
  <rcc rId="31240" sId="2">
    <nc r="E58">
      <v>23470</v>
    </nc>
  </rcc>
  <rcc rId="31241" sId="2">
    <nc r="E59">
      <v>22990</v>
    </nc>
  </rcc>
  <rcc rId="31242" sId="2">
    <nc r="E60">
      <v>13250</v>
    </nc>
  </rcc>
  <rcc rId="31243" sId="2">
    <nc r="E61">
      <v>70635</v>
    </nc>
  </rcc>
  <rcc rId="31244" sId="2">
    <nc r="E62">
      <v>13930</v>
    </nc>
  </rcc>
  <rcc rId="31245" sId="2">
    <nc r="E63">
      <v>2135</v>
    </nc>
  </rcc>
  <rcc rId="31246" sId="2">
    <nc r="E64">
      <v>20365</v>
    </nc>
  </rcc>
  <rcc rId="31247" sId="2">
    <nc r="E65">
      <v>66155</v>
    </nc>
  </rcc>
  <rcc rId="31248" sId="2">
    <nc r="E66">
      <v>30980</v>
    </nc>
  </rcc>
  <rcc rId="31249" sId="2">
    <nc r="E67">
      <v>7850</v>
    </nc>
  </rcc>
  <rcc rId="31250" sId="2">
    <nc r="E68">
      <v>26955</v>
    </nc>
  </rcc>
  <rcc rId="31251" sId="2">
    <nc r="E69">
      <v>55210</v>
    </nc>
  </rcc>
  <rcc rId="31252" sId="2">
    <nc r="E70">
      <v>86780</v>
    </nc>
  </rcc>
  <rcc rId="31253" sId="2">
    <nc r="E71">
      <v>36845</v>
    </nc>
  </rcc>
  <rcc rId="31254" sId="2">
    <nc r="E72">
      <v>6020</v>
    </nc>
  </rcc>
  <rcc rId="31255" sId="2">
    <nc r="E73">
      <v>57000</v>
    </nc>
  </rcc>
  <rcc rId="31256" sId="2">
    <nc r="E74">
      <v>9815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70" sId="2">
    <nc r="E75">
      <v>275</v>
    </nc>
  </rcc>
  <rcc rId="31271" sId="2">
    <nc r="E76">
      <v>26295</v>
    </nc>
  </rcc>
  <rcc rId="31272" sId="2">
    <nc r="E77">
      <v>18660</v>
    </nc>
  </rcc>
  <rcc rId="31273" sId="2">
    <nc r="E78">
      <v>36750</v>
    </nc>
  </rcc>
  <rcc rId="31274" sId="2">
    <nc r="E79">
      <v>7900</v>
    </nc>
  </rcc>
  <rcc rId="31275" sId="2">
    <nc r="E80">
      <v>28380</v>
    </nc>
  </rcc>
  <rcc rId="31276" sId="2">
    <nc r="E81">
      <v>10555</v>
    </nc>
  </rcc>
  <rcc rId="31277" sId="2">
    <nc r="E83">
      <v>7805</v>
    </nc>
  </rcc>
  <rcc rId="31278" sId="2">
    <nc r="E84">
      <v>12605</v>
    </nc>
  </rcc>
  <rcc rId="31279" sId="2">
    <nc r="E85">
      <v>9495</v>
    </nc>
  </rcc>
  <rcc rId="31280" sId="2">
    <nc r="E86">
      <v>37180</v>
    </nc>
  </rcc>
  <rcc rId="31281" sId="2">
    <nc r="E87">
      <v>35715</v>
    </nc>
  </rcc>
  <rcc rId="31282" sId="2">
    <nc r="E88">
      <v>19070</v>
    </nc>
  </rcc>
  <rcc rId="31283" sId="2">
    <nc r="E89">
      <v>67955</v>
    </nc>
  </rcc>
  <rcc rId="31284" sId="2">
    <nc r="E90">
      <v>60895</v>
    </nc>
  </rcc>
  <rcc rId="31285" sId="2">
    <nc r="E91">
      <v>13755</v>
    </nc>
  </rcc>
  <rcc rId="31286" sId="2">
    <nc r="E92">
      <v>11470</v>
    </nc>
  </rcc>
  <rcc rId="31287" sId="2">
    <nc r="E93">
      <v>730</v>
    </nc>
  </rcc>
  <rcc rId="31288" sId="2">
    <nc r="E94">
      <v>37075</v>
    </nc>
  </rcc>
  <rcc rId="31289" sId="2">
    <nc r="E95">
      <v>13785</v>
    </nc>
  </rcc>
  <rcc rId="31290" sId="2">
    <nc r="E96">
      <v>41620</v>
    </nc>
  </rcc>
  <rcc rId="31291" sId="2">
    <nc r="E97">
      <v>25010</v>
    </nc>
  </rcc>
  <rcc rId="31292" sId="2">
    <nc r="E98">
      <v>10770</v>
    </nc>
  </rcc>
  <rcc rId="31293" sId="2">
    <nc r="E99">
      <v>12620</v>
    </nc>
  </rcc>
  <rcc rId="31294" sId="2">
    <nc r="E100">
      <v>4895</v>
    </nc>
  </rcc>
  <rcc rId="31295" sId="2">
    <nc r="E101">
      <v>13975</v>
    </nc>
  </rcc>
  <rcc rId="31296" sId="2">
    <nc r="E102">
      <v>52670</v>
    </nc>
  </rcc>
  <rcc rId="31297" sId="2">
    <nc r="E103">
      <v>6490</v>
    </nc>
  </rcc>
  <rcc rId="31298" sId="2">
    <nc r="E104">
      <v>22740</v>
    </nc>
  </rcc>
  <rcc rId="31299" sId="2">
    <nc r="E105">
      <v>20880</v>
    </nc>
  </rcc>
  <rcc rId="31300" sId="2">
    <nc r="E106">
      <v>91785</v>
    </nc>
  </rcc>
  <rcc rId="31301" sId="2">
    <nc r="E107">
      <v>11055</v>
    </nc>
  </rcc>
  <rcc rId="31302" sId="2">
    <nc r="E108">
      <v>30285</v>
    </nc>
  </rcc>
  <rcc rId="31303" sId="2">
    <nc r="E109">
      <v>21275</v>
    </nc>
  </rcc>
  <rcc rId="31304" sId="2">
    <nc r="E110">
      <v>10765</v>
    </nc>
  </rcc>
  <rcc rId="31305" sId="2">
    <nc r="E111">
      <v>24090</v>
    </nc>
  </rcc>
  <rcc rId="31306" sId="2">
    <nc r="E112">
      <v>16955</v>
    </nc>
  </rcc>
  <rcc rId="31307" sId="2">
    <nc r="E113">
      <v>56800</v>
    </nc>
  </rcc>
  <rcc rId="31308" sId="2">
    <nc r="E114">
      <v>15760</v>
    </nc>
  </rcc>
  <rcc rId="31309" sId="2">
    <nc r="E115">
      <v>48870</v>
    </nc>
  </rcc>
  <rcc rId="31310" sId="2">
    <nc r="E116">
      <v>21020</v>
    </nc>
  </rcc>
  <rcc rId="31311" sId="2">
    <nc r="E117">
      <v>8370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12" sId="3">
    <nc r="E8">
      <v>755</v>
    </nc>
  </rcc>
  <rcc rId="31313" sId="3">
    <nc r="E9">
      <v>15140</v>
    </nc>
  </rcc>
  <rcc rId="31314" sId="3">
    <nc r="E10">
      <v>13820</v>
    </nc>
  </rcc>
  <rcc rId="31315" sId="3">
    <nc r="E11">
      <v>915</v>
    </nc>
  </rcc>
  <rcc rId="31316" sId="3">
    <nc r="E12">
      <v>28945</v>
    </nc>
  </rcc>
  <rcc rId="31317" sId="3">
    <nc r="E13">
      <v>11050</v>
    </nc>
  </rcc>
  <rcc rId="31318" sId="3">
    <nc r="E14">
      <v>18525</v>
    </nc>
  </rcc>
  <rcc rId="31319" sId="3">
    <nc r="E15">
      <v>3955</v>
    </nc>
  </rcc>
  <rcc rId="31320" sId="3">
    <nc r="E16">
      <v>77415</v>
    </nc>
  </rcc>
  <rcc rId="31321" sId="3">
    <nc r="E17">
      <v>40580</v>
    </nc>
  </rcc>
  <rcc rId="31322" sId="3">
    <nc r="E18">
      <v>15360</v>
    </nc>
  </rcc>
  <rcc rId="31323" sId="3">
    <nc r="E19">
      <v>154335</v>
    </nc>
  </rcc>
  <rcc rId="31324" sId="3">
    <nc r="E20">
      <v>6040</v>
    </nc>
  </rcc>
  <rcc rId="31325" sId="3">
    <nc r="E21">
      <v>13560</v>
    </nc>
  </rcc>
  <rcc rId="31326" sId="3">
    <nc r="E22">
      <v>13135</v>
    </nc>
  </rcc>
  <rcc rId="31327" sId="3">
    <nc r="E23">
      <v>38185</v>
    </nc>
  </rcc>
  <rcc rId="31328" sId="3">
    <nc r="E24">
      <v>53700</v>
    </nc>
  </rcc>
  <rcc rId="31329" sId="3">
    <nc r="E25">
      <v>11945</v>
    </nc>
  </rcc>
  <rcc rId="31330" sId="3">
    <nc r="E26">
      <v>15</v>
    </nc>
  </rcc>
  <rcc rId="31331" sId="3">
    <nc r="E27">
      <v>33475</v>
    </nc>
  </rcc>
  <rcc rId="31332" sId="3">
    <nc r="E28">
      <v>31665</v>
    </nc>
  </rcc>
  <rcc rId="31333" sId="3">
    <nc r="E29">
      <v>32136</v>
    </nc>
  </rcc>
  <rcc rId="31334" sId="3">
    <nc r="E30">
      <v>30825</v>
    </nc>
  </rcc>
  <rcc rId="31335" sId="3">
    <nc r="E31">
      <v>64245</v>
    </nc>
  </rcc>
  <rcc rId="31336" sId="1">
    <oc r="D16">
      <v>7920</v>
    </oc>
    <nc r="D16">
      <v>7820</v>
    </nc>
  </rcc>
  <rcc rId="31337" sId="4">
    <nc r="E7">
      <v>8235</v>
    </nc>
  </rcc>
  <rcc rId="31338" sId="4">
    <nc r="E8">
      <v>52135</v>
    </nc>
  </rcc>
  <rcc rId="31339" sId="4">
    <nc r="E9">
      <v>5370</v>
    </nc>
  </rcc>
  <rcc rId="31340" sId="4">
    <nc r="E10">
      <v>22785</v>
    </nc>
  </rcc>
  <rcc rId="31341" sId="4">
    <nc r="E11">
      <v>13665</v>
    </nc>
  </rcc>
  <rcc rId="31342" sId="4">
    <nc r="E12">
      <v>46075</v>
    </nc>
  </rcc>
  <rcc rId="31343" sId="4">
    <nc r="E13">
      <v>17435</v>
    </nc>
  </rcc>
  <rcc rId="31344" sId="4">
    <nc r="E14">
      <v>9520</v>
    </nc>
  </rcc>
  <rcc rId="31345" sId="4">
    <nc r="E15">
      <v>27445</v>
    </nc>
  </rcc>
  <rcc rId="31346" sId="4">
    <nc r="E16">
      <v>27635</v>
    </nc>
  </rcc>
  <rcc rId="31347" sId="4">
    <nc r="E17">
      <v>30490</v>
    </nc>
  </rcc>
  <rcc rId="31348" sId="4">
    <nc r="E18">
      <v>33015</v>
    </nc>
  </rcc>
  <rcc rId="31349" sId="4">
    <nc r="E19">
      <v>53515</v>
    </nc>
  </rcc>
  <rcc rId="31350" sId="4">
    <nc r="E20">
      <v>4270</v>
    </nc>
  </rcc>
  <rcc rId="31351" sId="4">
    <nc r="E21">
      <v>8800</v>
    </nc>
  </rcc>
  <rcc rId="31352" sId="4">
    <nc r="E22">
      <v>22195</v>
    </nc>
  </rcc>
  <rcc rId="31353" sId="4">
    <nc r="E23">
      <v>49140</v>
    </nc>
  </rcc>
  <rcc rId="31354" sId="4">
    <nc r="E24">
      <v>30045</v>
    </nc>
  </rcc>
  <rcc rId="31355" sId="4">
    <nc r="E25">
      <v>34320</v>
    </nc>
  </rcc>
  <rcc rId="31356" sId="4">
    <nc r="E26">
      <v>16930</v>
    </nc>
  </rcc>
  <rcc rId="31357" sId="4">
    <nc r="E27">
      <v>15160</v>
    </nc>
  </rcc>
  <rcc rId="31358" sId="4">
    <nc r="E28">
      <v>57895</v>
    </nc>
  </rcc>
  <rcc rId="31359" sId="4">
    <nc r="E29">
      <v>34270</v>
    </nc>
  </rcc>
  <rcc rId="31360" sId="4">
    <nc r="E31">
      <v>21785</v>
    </nc>
  </rcc>
  <rcc rId="31361" sId="4">
    <nc r="E32">
      <v>29580</v>
    </nc>
  </rcc>
  <rcc rId="31362" sId="4">
    <nc r="E33">
      <v>38370</v>
    </nc>
  </rcc>
  <rcc rId="31363" sId="4">
    <nc r="E34">
      <v>19095</v>
    </nc>
  </rcc>
  <rfmt sheetId="4" sqref="E35">
    <dxf>
      <fill>
        <patternFill>
          <bgColor rgb="FFFFFF00"/>
        </patternFill>
      </fill>
    </dxf>
  </rfmt>
  <rcc rId="31364" sId="4">
    <nc r="E36">
      <v>48475</v>
    </nc>
  </rcc>
  <rcc rId="31365" sId="4">
    <nc r="E37">
      <v>38810</v>
    </nc>
  </rcc>
  <rcc rId="31366" sId="4">
    <nc r="E38">
      <v>12105</v>
    </nc>
  </rcc>
  <rcc rId="31367" sId="4">
    <nc r="E39">
      <v>42495</v>
    </nc>
  </rcc>
  <rcc rId="31368" sId="4">
    <nc r="E40">
      <v>37630</v>
    </nc>
  </rcc>
  <rcc rId="31369" sId="4">
    <nc r="E41">
      <v>4300</v>
    </nc>
  </rcc>
  <rcc rId="31370" sId="4">
    <nc r="E42">
      <v>100325</v>
    </nc>
  </rcc>
  <rcc rId="31371" sId="4">
    <nc r="E43">
      <v>9460</v>
    </nc>
  </rcc>
  <rcc rId="31372" sId="4">
    <nc r="E44">
      <v>2115</v>
    </nc>
  </rcc>
  <rcc rId="31373" sId="4">
    <nc r="E45">
      <v>87620</v>
    </nc>
  </rcc>
  <rcc rId="31374" sId="4">
    <nc r="E46">
      <v>8890</v>
    </nc>
  </rcc>
  <rcc rId="31375" sId="4">
    <nc r="E47">
      <v>11360</v>
    </nc>
  </rcc>
  <rcc rId="31376" sId="4">
    <nc r="E48">
      <v>54785</v>
    </nc>
  </rcc>
  <rcc rId="31377" sId="4">
    <nc r="E49">
      <v>14650</v>
    </nc>
  </rcc>
  <rcc rId="31378" sId="4">
    <nc r="E50">
      <v>32050</v>
    </nc>
  </rcc>
  <rcc rId="31379" sId="4">
    <nc r="E51">
      <v>15680</v>
    </nc>
  </rcc>
  <rcc rId="31380" sId="4">
    <nc r="E52">
      <v>9815</v>
    </nc>
  </rcc>
  <rcc rId="31381" sId="4">
    <nc r="E53">
      <v>19790</v>
    </nc>
  </rcc>
  <rcc rId="31382" sId="4">
    <nc r="E54">
      <v>5990</v>
    </nc>
  </rcc>
  <rcc rId="31383" sId="4">
    <nc r="E55">
      <v>53945</v>
    </nc>
  </rcc>
  <rcc rId="31384" sId="4">
    <nc r="E56">
      <v>51515</v>
    </nc>
  </rcc>
  <rcc rId="31385" sId="4">
    <nc r="E57">
      <v>5715</v>
    </nc>
  </rcc>
  <rcc rId="31386" sId="4">
    <nc r="E58">
      <v>28815</v>
    </nc>
  </rcc>
  <rcc rId="31387" sId="4">
    <nc r="E59">
      <v>12975</v>
    </nc>
  </rcc>
  <rcc rId="31388" sId="4">
    <nc r="E35">
      <v>11755</v>
    </nc>
  </rcc>
  <rcc rId="31389" sId="5">
    <nc r="E6">
      <v>14015</v>
    </nc>
  </rcc>
  <rcc rId="31390" sId="5">
    <nc r="E7">
      <v>5685</v>
    </nc>
  </rcc>
  <rcc rId="31391" sId="5">
    <nc r="E8">
      <v>15830</v>
    </nc>
  </rcc>
  <rcc rId="31392" sId="5">
    <nc r="E9">
      <v>10925</v>
    </nc>
  </rcc>
  <rcc rId="31393" sId="5">
    <nc r="E10">
      <v>20565</v>
    </nc>
  </rcc>
  <rcc rId="31394" sId="5">
    <nc r="E11">
      <v>45665</v>
    </nc>
  </rcc>
  <rcc rId="31395" sId="5">
    <nc r="E12">
      <v>20740</v>
    </nc>
  </rcc>
  <rcc rId="31396" sId="5">
    <nc r="E13">
      <v>13855</v>
    </nc>
  </rcc>
  <rfmt sheetId="5" sqref="E14">
    <dxf>
      <fill>
        <patternFill>
          <bgColor rgb="FFFFFF00"/>
        </patternFill>
      </fill>
    </dxf>
  </rfmt>
  <rcc rId="31397" sId="5">
    <nc r="E15">
      <v>20265</v>
    </nc>
  </rcc>
  <rcc rId="31398" sId="5">
    <nc r="E16">
      <v>7045</v>
    </nc>
  </rcc>
  <rcc rId="31399" sId="5">
    <nc r="E17">
      <v>32935</v>
    </nc>
  </rcc>
  <rcc rId="31400" sId="5">
    <nc r="E18">
      <v>18790</v>
    </nc>
  </rcc>
  <rcc rId="31401" sId="5">
    <nc r="E19">
      <v>13790</v>
    </nc>
  </rcc>
  <rcc rId="31402" sId="5">
    <nc r="E20">
      <v>53565</v>
    </nc>
  </rcc>
  <rcc rId="31403" sId="5">
    <nc r="E21">
      <v>70515</v>
    </nc>
  </rcc>
  <rcc rId="31404" sId="5">
    <nc r="E22">
      <v>54315</v>
    </nc>
  </rcc>
  <rcc rId="31405" sId="5">
    <nc r="E23">
      <v>11640</v>
    </nc>
  </rcc>
  <rcc rId="31406" sId="5">
    <nc r="E24">
      <v>8035</v>
    </nc>
  </rcc>
  <rcc rId="31407" sId="5">
    <nc r="E25">
      <v>14560</v>
    </nc>
  </rcc>
  <rcc rId="31408" sId="5">
    <nc r="E26">
      <v>9140</v>
    </nc>
  </rcc>
  <rcc rId="31409" sId="5">
    <nc r="E27">
      <v>4405</v>
    </nc>
  </rcc>
  <rcc rId="31410" sId="5">
    <nc r="E28">
      <v>6742</v>
    </nc>
  </rcc>
  <rcc rId="31411" sId="5">
    <nc r="E29">
      <v>22385</v>
    </nc>
  </rcc>
  <rcc rId="31412" sId="5">
    <nc r="E30">
      <v>62065</v>
    </nc>
  </rcc>
  <rcc rId="31413" sId="5">
    <nc r="E31">
      <v>20250</v>
    </nc>
  </rcc>
  <rcc rId="31414" sId="5">
    <nc r="E32">
      <v>19150</v>
    </nc>
  </rcc>
  <rcc rId="31415" sId="5">
    <nc r="E33">
      <v>55500</v>
    </nc>
  </rcc>
  <rcc rId="31416" sId="5">
    <nc r="E34">
      <v>13830</v>
    </nc>
  </rcc>
  <rcc rId="31417" sId="5">
    <nc r="E35">
      <v>10885</v>
    </nc>
  </rcc>
  <rcc rId="31418" sId="5">
    <nc r="E36">
      <v>69995</v>
    </nc>
  </rcc>
  <rcc rId="31419" sId="5">
    <nc r="E37">
      <v>27325</v>
    </nc>
  </rcc>
  <rcc rId="31420" sId="5">
    <nc r="E38">
      <v>92270</v>
    </nc>
  </rcc>
  <rcc rId="31421" sId="5">
    <nc r="E39">
      <v>12520</v>
    </nc>
  </rcc>
  <rcc rId="31422" sId="5">
    <nc r="E40">
      <v>64970</v>
    </nc>
  </rcc>
  <rcc rId="31423" sId="5">
    <nc r="E41">
      <v>19465</v>
    </nc>
  </rcc>
  <rcc rId="31424" sId="5">
    <nc r="E42">
      <v>108335</v>
    </nc>
  </rcc>
  <rcc rId="31425" sId="5">
    <nc r="E43">
      <v>14290</v>
    </nc>
  </rcc>
  <rcc rId="31426" sId="5">
    <nc r="E44">
      <v>23630</v>
    </nc>
  </rcc>
  <rcc rId="31427" sId="5">
    <nc r="E45">
      <v>20340</v>
    </nc>
  </rcc>
  <rcc rId="31428" sId="5">
    <nc r="E46">
      <v>460</v>
    </nc>
  </rcc>
  <rcc rId="31429" sId="5">
    <nc r="E47">
      <v>10960</v>
    </nc>
  </rcc>
  <rcc rId="31430" sId="5">
    <nc r="E48">
      <v>25535</v>
    </nc>
  </rcc>
  <rcc rId="31431" sId="5">
    <nc r="E49">
      <v>34990</v>
    </nc>
  </rcc>
  <rcc rId="31432" sId="5">
    <nc r="E50">
      <v>19335</v>
    </nc>
  </rcc>
  <rcc rId="31433" sId="5">
    <nc r="E51">
      <v>2515</v>
    </nc>
  </rcc>
  <rcc rId="31434" sId="5">
    <nc r="E52">
      <v>22620</v>
    </nc>
  </rcc>
  <rcc rId="31435" sId="5">
    <nc r="E53">
      <v>36685</v>
    </nc>
  </rcc>
  <rcc rId="31436" sId="5">
    <nc r="E54">
      <v>42535</v>
    </nc>
  </rcc>
  <rcc rId="31437" sId="5">
    <nc r="E55">
      <v>8585</v>
    </nc>
  </rcc>
  <rcc rId="31438" sId="5">
    <nc r="E56">
      <v>264820</v>
    </nc>
  </rcc>
  <rcc rId="31439" sId="5">
    <nc r="E57">
      <v>32115</v>
    </nc>
  </rcc>
  <rcc rId="31440" sId="5">
    <nc r="E58">
      <v>8470</v>
    </nc>
  </rcc>
  <rcc rId="31441" sId="5">
    <nc r="E59">
      <v>67035</v>
    </nc>
  </rcc>
  <rcc rId="31442" sId="5">
    <nc r="E61">
      <v>3660</v>
    </nc>
  </rcc>
  <rcc rId="31443" sId="5">
    <nc r="E62">
      <v>8780</v>
    </nc>
  </rcc>
  <rcc rId="31444" sId="5">
    <nc r="E63">
      <v>1585</v>
    </nc>
  </rcc>
  <rcc rId="31445" sId="5">
    <nc r="E64">
      <v>19720</v>
    </nc>
  </rcc>
  <rcc rId="31446" sId="5">
    <nc r="E65">
      <v>7070</v>
    </nc>
  </rcc>
  <rcc rId="31447" sId="5">
    <nc r="E66">
      <v>23670</v>
    </nc>
  </rcc>
  <rcc rId="31448" sId="5">
    <nc r="E67">
      <v>28920</v>
    </nc>
  </rcc>
  <rcc rId="31449" sId="5">
    <nc r="E68">
      <v>5920</v>
    </nc>
  </rcc>
  <rcc rId="31450" sId="5">
    <nc r="E70">
      <v>20615</v>
    </nc>
  </rcc>
  <rcc rId="31451" sId="5">
    <nc r="E71">
      <v>36530</v>
    </nc>
  </rcc>
  <rcc rId="31452" sId="5">
    <nc r="E72">
      <v>33270</v>
    </nc>
  </rcc>
  <rcc rId="31453" sId="5">
    <nc r="E73">
      <v>3940</v>
    </nc>
  </rcc>
  <rcc rId="31454" sId="5">
    <nc r="E74">
      <v>7600</v>
    </nc>
  </rcc>
  <rcc rId="31455" sId="5">
    <nc r="E75">
      <v>5780</v>
    </nc>
  </rcc>
  <rcc rId="31456" sId="5">
    <nc r="E76">
      <v>58805</v>
    </nc>
  </rcc>
  <rcc rId="31457" sId="5">
    <nc r="E77">
      <v>12390</v>
    </nc>
  </rcc>
  <rcc rId="31458" sId="5">
    <nc r="E78">
      <v>12380</v>
    </nc>
  </rcc>
  <rcc rId="31459" sId="5">
    <nc r="E79">
      <v>9255</v>
    </nc>
  </rcc>
  <rcc rId="31460" sId="5">
    <nc r="E80">
      <v>7705</v>
    </nc>
  </rcc>
  <rcc rId="31461" sId="5">
    <nc r="E81">
      <v>10680</v>
    </nc>
  </rcc>
  <rcc rId="31462" sId="5">
    <nc r="E82">
      <v>2250</v>
    </nc>
  </rcc>
  <rcc rId="31463" sId="5">
    <nc r="E83">
      <v>15835</v>
    </nc>
  </rcc>
  <rcc rId="31464" sId="5">
    <nc r="E84">
      <v>140</v>
    </nc>
  </rcc>
  <rcc rId="31465" sId="5">
    <nc r="E85">
      <v>25735</v>
    </nc>
  </rcc>
  <rcc rId="31466" sId="5">
    <nc r="E86">
      <v>27370</v>
    </nc>
  </rcc>
  <rcc rId="31467" sId="5">
    <nc r="E87">
      <v>8845</v>
    </nc>
  </rcc>
  <rcc rId="31468" sId="5">
    <nc r="E88">
      <v>3070</v>
    </nc>
  </rcc>
  <rcc rId="31469" sId="5">
    <nc r="E89">
      <v>39140</v>
    </nc>
  </rcc>
  <rcc rId="31470" sId="5">
    <nc r="E90">
      <v>27480</v>
    </nc>
  </rcc>
  <rcc rId="31471" sId="5">
    <nc r="E91">
      <v>68185</v>
    </nc>
  </rcc>
  <rcc rId="31472" sId="5">
    <nc r="E92">
      <v>40590</v>
    </nc>
  </rcc>
  <rcc rId="31473" sId="5">
    <nc r="E94">
      <v>2245</v>
    </nc>
  </rcc>
  <rcc rId="31474" sId="5">
    <nc r="E95">
      <v>21015</v>
    </nc>
  </rcc>
  <rcc rId="31475" sId="5">
    <nc r="E96">
      <v>9095</v>
    </nc>
  </rcc>
  <rcc rId="31476" sId="5">
    <nc r="E97">
      <v>34795</v>
    </nc>
  </rcc>
  <rcc rId="31477" sId="5">
    <nc r="E98">
      <v>8625</v>
    </nc>
  </rcc>
  <rcc rId="31478" sId="5">
    <nc r="E99">
      <v>46145</v>
    </nc>
  </rcc>
  <rcc rId="31479" sId="5">
    <nc r="E100">
      <v>31355</v>
    </nc>
  </rcc>
  <rcc rId="31480" sId="5">
    <nc r="E101">
      <v>32005</v>
    </nc>
  </rcc>
  <rcc rId="31481" sId="5">
    <nc r="E102">
      <v>17940</v>
    </nc>
  </rcc>
  <rcc rId="31482" sId="5">
    <nc r="E103">
      <v>15025</v>
    </nc>
  </rcc>
  <rcc rId="31483" sId="5">
    <nc r="E104">
      <v>24065</v>
    </nc>
  </rcc>
  <rcc rId="31484" sId="5">
    <nc r="E105">
      <v>4530</v>
    </nc>
  </rcc>
  <rcc rId="31485" sId="5">
    <nc r="E106">
      <v>9620</v>
    </nc>
  </rcc>
  <rcc rId="31486" sId="5">
    <nc r="E107">
      <v>5480</v>
    </nc>
  </rcc>
  <rcc rId="31487" sId="5">
    <nc r="E108">
      <v>98485</v>
    </nc>
  </rcc>
  <rcc rId="31488" sId="5">
    <nc r="E109">
      <v>35230</v>
    </nc>
  </rcc>
  <rcc rId="31489" sId="5">
    <nc r="E110">
      <v>15505</v>
    </nc>
  </rcc>
  <rcc rId="31490" sId="5">
    <nc r="E111">
      <v>27820</v>
    </nc>
  </rcc>
  <rcc rId="31491" sId="5">
    <nc r="E112">
      <v>5760</v>
    </nc>
  </rcc>
  <rcc rId="31492" sId="5">
    <nc r="E113">
      <v>19980</v>
    </nc>
  </rcc>
  <rcc rId="31493" sId="5">
    <nc r="E114">
      <v>12335</v>
    </nc>
  </rcc>
  <rcc rId="31494" sId="5">
    <nc r="E115">
      <v>47680</v>
    </nc>
  </rcc>
  <rcc rId="31495" sId="5">
    <nc r="E116">
      <v>36660</v>
    </nc>
  </rcc>
  <rcc rId="31496" sId="5">
    <nc r="E117">
      <v>97080</v>
    </nc>
  </rcc>
  <rcc rId="31497" sId="5">
    <nc r="E118">
      <v>41215</v>
    </nc>
  </rcc>
  <rcc rId="31498" sId="5">
    <nc r="E119">
      <v>2795</v>
    </nc>
  </rcc>
  <rcc rId="31499" sId="5">
    <nc r="E120">
      <v>87615</v>
    </nc>
  </rcc>
  <rfmt sheetId="5" sqref="E121">
    <dxf>
      <fill>
        <patternFill>
          <bgColor rgb="FFFFFF00"/>
        </patternFill>
      </fill>
    </dxf>
  </rfmt>
  <rcc rId="31500" sId="5">
    <nc r="E122">
      <v>15970</v>
    </nc>
  </rcc>
  <rcc rId="31501" sId="5">
    <nc r="E123">
      <v>5365</v>
    </nc>
  </rcc>
  <rcc rId="31502" sId="5">
    <nc r="E121">
      <v>84165</v>
    </nc>
  </rcc>
  <rcc rId="31503" sId="5">
    <nc r="E124">
      <v>8965</v>
    </nc>
  </rcc>
  <rcc rId="31504" sId="5">
    <nc r="E125">
      <v>10395</v>
    </nc>
  </rcc>
  <rcc rId="31505" sId="5">
    <nc r="E126">
      <v>32090</v>
    </nc>
  </rcc>
  <rcc rId="31506" sId="5">
    <nc r="E127">
      <v>62575</v>
    </nc>
  </rcc>
  <rcc rId="31507" sId="5">
    <nc r="E128">
      <v>10435</v>
    </nc>
  </rcc>
  <rcc rId="31508" sId="5">
    <nc r="E129">
      <v>16220</v>
    </nc>
  </rcc>
  <rcc rId="31509" sId="5">
    <nc r="E130">
      <v>12535</v>
    </nc>
  </rcc>
  <rcc rId="31510" sId="5">
    <nc r="E131">
      <v>8685</v>
    </nc>
  </rcc>
  <rcc rId="31511" sId="5">
    <nc r="E132">
      <v>9895</v>
    </nc>
  </rcc>
  <rcc rId="31512" sId="5">
    <nc r="E133">
      <v>19385</v>
    </nc>
  </rcc>
  <rcc rId="31513" sId="5">
    <nc r="E134">
      <v>18670</v>
    </nc>
  </rcc>
  <rcc rId="31514" sId="5">
    <nc r="E135">
      <v>31550</v>
    </nc>
  </rcc>
  <rcc rId="31515" sId="5">
    <nc r="E136">
      <v>59505</v>
    </nc>
  </rcc>
  <rcc rId="31516" sId="5">
    <nc r="E137">
      <v>29670</v>
    </nc>
  </rcc>
  <rcc rId="31517" sId="5">
    <nc r="E138">
      <v>29530</v>
    </nc>
  </rcc>
  <rcc rId="31518" sId="5">
    <nc r="E139">
      <v>41095</v>
    </nc>
  </rcc>
  <rcc rId="31519" sId="5">
    <nc r="E140">
      <v>19515</v>
    </nc>
  </rcc>
  <rcc rId="31520" sId="5">
    <nc r="E141">
      <v>9620</v>
    </nc>
  </rcc>
  <rcc rId="31521" sId="5">
    <nc r="E142">
      <v>28025</v>
    </nc>
  </rcc>
  <rcc rId="31522" sId="5">
    <nc r="E143">
      <v>41975</v>
    </nc>
  </rcc>
  <rcc rId="31523" sId="5">
    <nc r="E144">
      <v>58830</v>
    </nc>
  </rcc>
  <rcc rId="31524" sId="5">
    <nc r="E145">
      <v>11185</v>
    </nc>
  </rcc>
  <rcc rId="31525" sId="5">
    <nc r="E146">
      <v>13225</v>
    </nc>
  </rcc>
  <rcc rId="31526" sId="5">
    <nc r="E147">
      <v>30855</v>
    </nc>
  </rcc>
  <rcc rId="31527" sId="5">
    <nc r="E148">
      <v>13800</v>
    </nc>
  </rcc>
  <rcc rId="31528" sId="5">
    <nc r="E149">
      <v>40665</v>
    </nc>
  </rcc>
  <rcc rId="31529" sId="5">
    <nc r="E150">
      <v>39375</v>
    </nc>
  </rcc>
  <rcc rId="31530" sId="5">
    <nc r="E151">
      <v>45435</v>
    </nc>
  </rcc>
  <rcc rId="31531" sId="5">
    <nc r="E152">
      <v>23775</v>
    </nc>
  </rcc>
  <rcc rId="31532" sId="5">
    <nc r="E153">
      <v>1405</v>
    </nc>
  </rcc>
  <rcc rId="31533" sId="5">
    <nc r="E154">
      <v>29400</v>
    </nc>
  </rcc>
  <rcc rId="31534" sId="5">
    <nc r="E155">
      <v>78265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89967A4-B011-4AE3-A120-84FAEC8E95DA}" name="Ольга" id="-642882811" dateTime="2023-06-28T08:49:19"/>
  <userInfo guid="{5E3EFDD4-DC8C-46AE-AF92-BE9B7C6F9809}" name="HP" id="-811999274" dateTime="2023-07-24T08:09:44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topLeftCell="A10" zoomScale="120" zoomScaleSheetLayoutView="120" workbookViewId="0">
      <selection activeCell="E36" sqref="E36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78" t="s">
        <v>1015</v>
      </c>
      <c r="B1" s="778"/>
      <c r="C1" s="778"/>
      <c r="D1" s="778"/>
      <c r="E1" s="778"/>
      <c r="F1" s="778"/>
      <c r="G1" s="778"/>
    </row>
    <row r="2" spans="1:8" ht="15" x14ac:dyDescent="0.2">
      <c r="A2" s="779" t="s">
        <v>2032</v>
      </c>
      <c r="B2" s="779"/>
      <c r="C2" s="779"/>
      <c r="D2" s="779"/>
      <c r="E2" s="779"/>
      <c r="F2" s="779"/>
      <c r="G2" s="779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83" t="s">
        <v>0</v>
      </c>
      <c r="B4" s="784" t="s">
        <v>1</v>
      </c>
      <c r="C4" s="784" t="s">
        <v>2</v>
      </c>
      <c r="D4" s="784"/>
      <c r="E4" s="780" t="s">
        <v>3</v>
      </c>
      <c r="F4" s="780" t="s">
        <v>4</v>
      </c>
      <c r="G4" s="784" t="s">
        <v>5</v>
      </c>
    </row>
    <row r="5" spans="1:8" ht="13.5" thickBot="1" x14ac:dyDescent="0.25">
      <c r="A5" s="781"/>
      <c r="B5" s="784"/>
      <c r="C5" s="784"/>
      <c r="D5" s="784"/>
      <c r="E5" s="781"/>
      <c r="F5" s="781"/>
      <c r="G5" s="784"/>
    </row>
    <row r="6" spans="1:8" ht="13.5" thickBot="1" x14ac:dyDescent="0.25">
      <c r="A6" s="782"/>
      <c r="B6" s="784"/>
      <c r="C6" s="5" t="s">
        <v>6</v>
      </c>
      <c r="D6" s="6" t="s">
        <v>7</v>
      </c>
      <c r="E6" s="782"/>
      <c r="F6" s="782"/>
      <c r="G6" s="784"/>
    </row>
    <row r="7" spans="1:8" ht="18" customHeight="1" thickBot="1" x14ac:dyDescent="0.25">
      <c r="A7" s="785" t="s">
        <v>1552</v>
      </c>
      <c r="B7" s="786"/>
      <c r="C7" s="786"/>
      <c r="D7" s="787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7192</v>
      </c>
      <c r="D8" s="21">
        <v>7252</v>
      </c>
      <c r="E8" s="154">
        <f>D8-C8</f>
        <v>60</v>
      </c>
      <c r="F8" s="21">
        <v>15</v>
      </c>
      <c r="G8" s="22">
        <f>E8*F8</f>
        <v>900</v>
      </c>
      <c r="H8" s="8"/>
    </row>
    <row r="9" spans="1:8" ht="64.5" thickBot="1" x14ac:dyDescent="0.25">
      <c r="A9" s="9" t="s">
        <v>9</v>
      </c>
      <c r="B9" s="21">
        <v>29993299</v>
      </c>
      <c r="C9" s="22">
        <v>3037</v>
      </c>
      <c r="D9" s="22">
        <v>3086</v>
      </c>
      <c r="E9" s="154">
        <f>D9-C9</f>
        <v>49</v>
      </c>
      <c r="F9" s="22">
        <v>60</v>
      </c>
      <c r="G9" s="22">
        <f>E9*F9</f>
        <v>2940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14944</v>
      </c>
      <c r="D10" s="21">
        <v>15134</v>
      </c>
      <c r="E10" s="154">
        <f>D10-C10</f>
        <v>190</v>
      </c>
      <c r="F10" s="21">
        <v>40</v>
      </c>
      <c r="G10" s="22">
        <f>E10*F10</f>
        <v>7600</v>
      </c>
    </row>
    <row r="11" spans="1:8" ht="15" customHeight="1" thickBot="1" x14ac:dyDescent="0.25">
      <c r="A11" s="11" t="s">
        <v>11</v>
      </c>
      <c r="B11" s="25">
        <v>29993506</v>
      </c>
      <c r="C11" s="21">
        <v>19776</v>
      </c>
      <c r="D11" s="21">
        <v>20053</v>
      </c>
      <c r="E11" s="154">
        <f>D11-C11</f>
        <v>277</v>
      </c>
      <c r="F11" s="21">
        <v>60</v>
      </c>
      <c r="G11" s="22">
        <f>E11*F11</f>
        <v>16620</v>
      </c>
    </row>
    <row r="12" spans="1:8" ht="18" customHeight="1" thickBot="1" x14ac:dyDescent="0.25">
      <c r="A12" s="514" t="s">
        <v>1553</v>
      </c>
      <c r="B12" s="515"/>
      <c r="C12" s="179"/>
      <c r="D12" s="179"/>
      <c r="E12" s="154"/>
      <c r="F12" s="186"/>
      <c r="G12" s="12">
        <f>SUM(G8:G11)</f>
        <v>28060</v>
      </c>
    </row>
    <row r="13" spans="1:8" ht="42.75" customHeight="1" thickBot="1" x14ac:dyDescent="0.25">
      <c r="A13" s="7" t="s">
        <v>8</v>
      </c>
      <c r="B13" s="21">
        <v>29993434</v>
      </c>
      <c r="C13" s="20">
        <v>7107</v>
      </c>
      <c r="D13" s="20">
        <v>7166</v>
      </c>
      <c r="E13" s="154">
        <f t="shared" ref="E13:E16" si="0">D13-C13</f>
        <v>59</v>
      </c>
      <c r="F13" s="21">
        <v>10</v>
      </c>
      <c r="G13" s="22">
        <f t="shared" ref="G13:G16" si="1">E13*F13</f>
        <v>590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5234</v>
      </c>
      <c r="D14" s="21">
        <v>5294</v>
      </c>
      <c r="E14" s="154">
        <f t="shared" si="0"/>
        <v>60</v>
      </c>
      <c r="F14" s="21">
        <v>15</v>
      </c>
      <c r="G14" s="22">
        <f t="shared" si="1"/>
        <v>900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4445</v>
      </c>
      <c r="D15" s="21">
        <v>4514</v>
      </c>
      <c r="E15" s="154">
        <f t="shared" si="0"/>
        <v>69</v>
      </c>
      <c r="F15" s="21">
        <v>40</v>
      </c>
      <c r="G15" s="22">
        <f t="shared" si="1"/>
        <v>2760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7926</v>
      </c>
      <c r="D16" s="21">
        <v>8048</v>
      </c>
      <c r="E16" s="154">
        <f t="shared" si="0"/>
        <v>122</v>
      </c>
      <c r="F16" s="21">
        <v>30</v>
      </c>
      <c r="G16" s="22">
        <f t="shared" si="1"/>
        <v>3660</v>
      </c>
      <c r="H16" s="10"/>
    </row>
    <row r="17" spans="1:8" ht="18" customHeight="1" thickBot="1" x14ac:dyDescent="0.25">
      <c r="A17" s="795" t="s">
        <v>1554</v>
      </c>
      <c r="B17" s="796"/>
      <c r="C17" s="796"/>
      <c r="D17" s="799"/>
      <c r="E17" s="154"/>
      <c r="G17" s="16">
        <f>SUM(G13:G16)</f>
        <v>7910</v>
      </c>
    </row>
    <row r="18" spans="1:8" ht="39" customHeight="1" thickBot="1" x14ac:dyDescent="0.25">
      <c r="A18" s="7" t="s">
        <v>8</v>
      </c>
      <c r="B18" s="21">
        <v>29993452</v>
      </c>
      <c r="C18" s="21">
        <v>12190</v>
      </c>
      <c r="D18" s="21">
        <v>12316</v>
      </c>
      <c r="E18" s="154">
        <f t="shared" ref="E18:E21" si="2">D18-C18</f>
        <v>126</v>
      </c>
      <c r="F18" s="21">
        <v>10</v>
      </c>
      <c r="G18" s="22">
        <f t="shared" ref="G18:G21" si="3">E18*F18</f>
        <v>1260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3389</v>
      </c>
      <c r="D19" s="21">
        <v>3426</v>
      </c>
      <c r="E19" s="154">
        <f t="shared" si="2"/>
        <v>37</v>
      </c>
      <c r="F19" s="22">
        <v>15</v>
      </c>
      <c r="G19" s="22">
        <f t="shared" si="3"/>
        <v>555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10770</v>
      </c>
      <c r="D20" s="20">
        <v>10897</v>
      </c>
      <c r="E20" s="154">
        <f t="shared" si="2"/>
        <v>127</v>
      </c>
      <c r="F20" s="21">
        <v>40</v>
      </c>
      <c r="G20" s="22">
        <f t="shared" si="3"/>
        <v>5080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13202</v>
      </c>
      <c r="D21" s="22">
        <v>13394</v>
      </c>
      <c r="E21" s="154">
        <f t="shared" si="2"/>
        <v>192</v>
      </c>
      <c r="F21" s="21">
        <v>30</v>
      </c>
      <c r="G21" s="22">
        <f t="shared" si="3"/>
        <v>5760</v>
      </c>
      <c r="H21" s="10"/>
    </row>
    <row r="22" spans="1:8" ht="13.5" thickBot="1" x14ac:dyDescent="0.25">
      <c r="A22" s="794"/>
      <c r="B22" s="794"/>
      <c r="C22" s="794"/>
      <c r="D22" s="794"/>
      <c r="E22" s="794"/>
      <c r="F22" s="5" t="s">
        <v>16</v>
      </c>
      <c r="G22" s="16">
        <f>SUM(G18:G21)</f>
        <v>12655</v>
      </c>
    </row>
    <row r="23" spans="1:8" ht="13.5" thickBot="1" x14ac:dyDescent="0.25">
      <c r="C23" s="17"/>
      <c r="D23" s="17"/>
      <c r="F23" s="5" t="s">
        <v>17</v>
      </c>
      <c r="G23" s="347">
        <f>G22+G17+G12</f>
        <v>48625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83" t="s">
        <v>0</v>
      </c>
      <c r="B26" s="780" t="s">
        <v>1</v>
      </c>
      <c r="C26" s="790" t="s">
        <v>2</v>
      </c>
      <c r="D26" s="791"/>
      <c r="E26" s="780" t="s">
        <v>3</v>
      </c>
      <c r="F26" s="780" t="s">
        <v>4</v>
      </c>
      <c r="G26" s="780" t="s">
        <v>5</v>
      </c>
    </row>
    <row r="27" spans="1:8" ht="13.5" thickBot="1" x14ac:dyDescent="0.25">
      <c r="A27" s="788"/>
      <c r="B27" s="781"/>
      <c r="C27" s="792"/>
      <c r="D27" s="793"/>
      <c r="E27" s="781"/>
      <c r="F27" s="781"/>
      <c r="G27" s="781"/>
    </row>
    <row r="28" spans="1:8" ht="13.5" thickBot="1" x14ac:dyDescent="0.25">
      <c r="A28" s="789"/>
      <c r="B28" s="782"/>
      <c r="C28" s="5" t="s">
        <v>6</v>
      </c>
      <c r="D28" s="6" t="s">
        <v>7</v>
      </c>
      <c r="E28" s="782"/>
      <c r="F28" s="782"/>
      <c r="G28" s="782"/>
    </row>
    <row r="29" spans="1:8" ht="25.5" customHeight="1" thickBot="1" x14ac:dyDescent="0.25">
      <c r="A29" s="797"/>
      <c r="B29" s="798"/>
      <c r="C29" s="798"/>
      <c r="D29" s="798"/>
      <c r="E29" s="142"/>
      <c r="G29" s="19"/>
    </row>
    <row r="30" spans="1:8" ht="15" customHeight="1" thickBot="1" x14ac:dyDescent="0.25">
      <c r="A30" s="14" t="s">
        <v>18</v>
      </c>
      <c r="B30" s="14" t="s">
        <v>1453</v>
      </c>
      <c r="C30" s="20">
        <v>4234</v>
      </c>
      <c r="D30" s="20">
        <v>4297</v>
      </c>
      <c r="E30" s="21">
        <f>D30-C30</f>
        <v>63</v>
      </c>
      <c r="F30" s="14">
        <v>30</v>
      </c>
      <c r="G30" s="149">
        <f>E30*F30</f>
        <v>1890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4001</v>
      </c>
      <c r="D31" s="21">
        <v>4064</v>
      </c>
      <c r="E31" s="21">
        <f>D31-C31</f>
        <v>63</v>
      </c>
      <c r="F31" s="21">
        <v>30</v>
      </c>
      <c r="G31" s="22">
        <f>E31*F31</f>
        <v>1890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1454</v>
      </c>
      <c r="C33" s="25">
        <v>19581</v>
      </c>
      <c r="D33" s="25">
        <v>19702</v>
      </c>
      <c r="E33" s="21">
        <f>D33-C33</f>
        <v>121</v>
      </c>
      <c r="F33" s="21">
        <v>30</v>
      </c>
      <c r="G33" s="22">
        <f>E33*F33</f>
        <v>3630</v>
      </c>
      <c r="H33" s="10"/>
    </row>
    <row r="34" spans="1:8" ht="15" customHeight="1" thickBot="1" x14ac:dyDescent="0.25">
      <c r="A34" s="23" t="s">
        <v>21</v>
      </c>
      <c r="B34" s="14" t="s">
        <v>1455</v>
      </c>
      <c r="C34" s="158">
        <v>14506</v>
      </c>
      <c r="D34" s="158">
        <v>14593</v>
      </c>
      <c r="E34" s="21">
        <f>D34-C34</f>
        <v>87</v>
      </c>
      <c r="F34" s="21">
        <v>30</v>
      </c>
      <c r="G34" s="22">
        <f>E34*F34</f>
        <v>2610</v>
      </c>
      <c r="H34" s="10"/>
    </row>
    <row r="35" spans="1:8" ht="16.5" customHeight="1" thickBot="1" x14ac:dyDescent="0.25">
      <c r="A35" s="795" t="s">
        <v>22</v>
      </c>
      <c r="B35" s="796"/>
      <c r="C35" s="185"/>
      <c r="D35" s="185"/>
      <c r="E35" s="148"/>
      <c r="F35" s="5" t="s">
        <v>16</v>
      </c>
      <c r="G35" s="544">
        <f>SUM(G30:G34)</f>
        <v>10020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15626</v>
      </c>
      <c r="D36" s="22">
        <v>15771</v>
      </c>
      <c r="E36" s="22">
        <f t="shared" ref="E36:E39" si="4">D36-C36</f>
        <v>145</v>
      </c>
      <c r="F36" s="21">
        <v>15</v>
      </c>
      <c r="G36" s="22">
        <f t="shared" ref="G36:G39" si="5">E36*F36</f>
        <v>2175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2623</v>
      </c>
      <c r="D37" s="21">
        <v>2659</v>
      </c>
      <c r="E37" s="22">
        <f t="shared" si="4"/>
        <v>36</v>
      </c>
      <c r="F37" s="21">
        <v>60</v>
      </c>
      <c r="G37" s="22">
        <f t="shared" si="5"/>
        <v>2160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29046</v>
      </c>
      <c r="D38" s="20">
        <v>29394</v>
      </c>
      <c r="E38" s="22">
        <f t="shared" si="4"/>
        <v>348</v>
      </c>
      <c r="F38" s="21">
        <v>60</v>
      </c>
      <c r="G38" s="22">
        <f t="shared" si="5"/>
        <v>20880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23992</v>
      </c>
      <c r="D39" s="22">
        <v>24289</v>
      </c>
      <c r="E39" s="22">
        <f t="shared" si="4"/>
        <v>297</v>
      </c>
      <c r="F39" s="21">
        <v>80</v>
      </c>
      <c r="G39" s="22">
        <f t="shared" si="5"/>
        <v>23760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4">
        <f>SUM(G36:G39)</f>
        <v>48975</v>
      </c>
    </row>
    <row r="41" spans="1:8" ht="13.5" thickBot="1" x14ac:dyDescent="0.25"/>
    <row r="42" spans="1:8" x14ac:dyDescent="0.2">
      <c r="A42" s="783" t="s">
        <v>0</v>
      </c>
      <c r="B42" s="780" t="s">
        <v>1</v>
      </c>
      <c r="C42" s="790" t="s">
        <v>2</v>
      </c>
      <c r="D42" s="791"/>
      <c r="E42" s="780" t="s">
        <v>3</v>
      </c>
      <c r="F42" s="780" t="s">
        <v>4</v>
      </c>
      <c r="G42" s="780" t="s">
        <v>5</v>
      </c>
    </row>
    <row r="43" spans="1:8" ht="13.5" thickBot="1" x14ac:dyDescent="0.25">
      <c r="A43" s="788"/>
      <c r="B43" s="781"/>
      <c r="C43" s="792"/>
      <c r="D43" s="793"/>
      <c r="E43" s="781"/>
      <c r="F43" s="781"/>
      <c r="G43" s="781"/>
    </row>
    <row r="44" spans="1:8" ht="13.5" thickBot="1" x14ac:dyDescent="0.25">
      <c r="A44" s="789"/>
      <c r="B44" s="782"/>
      <c r="C44" s="5" t="s">
        <v>6</v>
      </c>
      <c r="D44" s="6" t="s">
        <v>7</v>
      </c>
      <c r="E44" s="782"/>
      <c r="F44" s="782"/>
      <c r="G44" s="782"/>
    </row>
    <row r="45" spans="1:8" ht="15" customHeight="1" thickBot="1" x14ac:dyDescent="0.25">
      <c r="A45" s="802" t="s">
        <v>1555</v>
      </c>
      <c r="B45" s="14" t="s">
        <v>1456</v>
      </c>
      <c r="C45" s="20">
        <v>12858</v>
      </c>
      <c r="D45" s="20">
        <v>13033</v>
      </c>
      <c r="E45" s="21">
        <f t="shared" ref="E45:E47" si="6">D45-C45</f>
        <v>175</v>
      </c>
      <c r="F45" s="20">
        <v>40</v>
      </c>
      <c r="G45" s="22">
        <f t="shared" ref="G45:G47" si="7">E45*F45</f>
        <v>7000</v>
      </c>
      <c r="H45" s="10"/>
    </row>
    <row r="46" spans="1:8" ht="15" customHeight="1" thickBot="1" x14ac:dyDescent="0.25">
      <c r="A46" s="803"/>
      <c r="B46" s="14" t="s">
        <v>1457</v>
      </c>
      <c r="C46" s="20">
        <v>7525</v>
      </c>
      <c r="D46" s="20">
        <v>7638</v>
      </c>
      <c r="E46" s="21">
        <f t="shared" si="6"/>
        <v>113</v>
      </c>
      <c r="F46" s="20">
        <v>20</v>
      </c>
      <c r="G46" s="22">
        <f t="shared" si="7"/>
        <v>2260</v>
      </c>
      <c r="H46" s="10"/>
    </row>
    <row r="47" spans="1:8" ht="15" customHeight="1" thickBot="1" x14ac:dyDescent="0.25">
      <c r="A47" s="804"/>
      <c r="B47" s="14" t="s">
        <v>1458</v>
      </c>
      <c r="C47" s="20">
        <v>1472</v>
      </c>
      <c r="D47" s="20">
        <v>1490</v>
      </c>
      <c r="E47" s="21">
        <f t="shared" si="6"/>
        <v>18</v>
      </c>
      <c r="F47" s="20">
        <v>80</v>
      </c>
      <c r="G47" s="22">
        <f t="shared" si="7"/>
        <v>1440</v>
      </c>
      <c r="H47" s="10"/>
    </row>
    <row r="48" spans="1:8" ht="15" customHeight="1" thickBot="1" x14ac:dyDescent="0.25">
      <c r="A48" s="800" t="s">
        <v>1548</v>
      </c>
      <c r="B48" s="499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801"/>
      <c r="B49" s="508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9" t="s">
        <v>16</v>
      </c>
      <c r="G50" s="545">
        <f>SUM(G45:G49)</f>
        <v>10700</v>
      </c>
    </row>
    <row r="51" spans="1:7" ht="15" customHeight="1" x14ac:dyDescent="0.2">
      <c r="A51" s="31"/>
      <c r="B51" s="32"/>
      <c r="C51" s="32"/>
      <c r="D51" s="32"/>
      <c r="E51" s="32"/>
      <c r="F51" s="507"/>
      <c r="G51" s="138"/>
    </row>
    <row r="52" spans="1:7" ht="15" customHeight="1" x14ac:dyDescent="0.2">
      <c r="A52" s="363" t="s">
        <v>956</v>
      </c>
      <c r="B52" s="364">
        <f>G23+G35+G40+G50</f>
        <v>118320</v>
      </c>
      <c r="C52" s="32"/>
      <c r="D52" s="32"/>
      <c r="E52" s="32"/>
      <c r="F52" s="491"/>
      <c r="G52" s="138"/>
    </row>
    <row r="53" spans="1:7" ht="21.75" customHeight="1" x14ac:dyDescent="0.2">
      <c r="A53" s="253" t="s">
        <v>1346</v>
      </c>
      <c r="B53" s="365">
        <f>SUM(G10:G11)+SUM(G15:G16)+SUM(G20:G21)+SUM(G38:G39)</f>
        <v>86120</v>
      </c>
      <c r="D53" s="354"/>
      <c r="E53" s="354"/>
      <c r="F53" s="491"/>
    </row>
    <row r="54" spans="1:7" ht="21.75" customHeight="1" x14ac:dyDescent="0.2">
      <c r="A54" s="253" t="s">
        <v>1420</v>
      </c>
      <c r="B54" s="365">
        <f>G50</f>
        <v>10700</v>
      </c>
      <c r="D54" s="17"/>
      <c r="G54" s="18"/>
    </row>
    <row r="55" spans="1:7" ht="21.75" customHeight="1" x14ac:dyDescent="0.2">
      <c r="A55" s="253" t="s">
        <v>1503</v>
      </c>
      <c r="B55" s="365">
        <f>G8+G9+G13+G14+G18+G19+G35+G36+G37</f>
        <v>21500</v>
      </c>
      <c r="D55" s="17"/>
      <c r="G55" s="18"/>
    </row>
    <row r="57" spans="1:7" x14ac:dyDescent="0.2">
      <c r="B57" t="s">
        <v>1365</v>
      </c>
    </row>
    <row r="59" spans="1:7" x14ac:dyDescent="0.2">
      <c r="B59" t="s">
        <v>1347</v>
      </c>
    </row>
  </sheetData>
  <customSheetViews>
    <customSheetView guid="{59BB3A05-2517-4212-B4B0-766CE27362F6}" scale="120" showPageBreaks="1" fitToPage="1" printArea="1" view="pageBreakPreview" topLeftCell="A10">
      <selection activeCell="E36" sqref="E36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49">
      <selection activeCell="B52" sqref="B52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48:A49"/>
    <mergeCell ref="F26:F28"/>
    <mergeCell ref="G26:G28"/>
    <mergeCell ref="C42:D43"/>
    <mergeCell ref="F42:F44"/>
    <mergeCell ref="G42:G44"/>
    <mergeCell ref="A45:A47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topLeftCell="A15" workbookViewId="0">
      <selection activeCell="E27" sqref="E27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0" width="10.140625" bestFit="1" customWidth="1"/>
  </cols>
  <sheetData>
    <row r="1" spans="1:8" ht="22.5" customHeight="1" x14ac:dyDescent="0.25">
      <c r="C1" s="739" t="s">
        <v>1047</v>
      </c>
      <c r="F1" s="736" t="s">
        <v>2033</v>
      </c>
    </row>
    <row r="2" spans="1:8" s="106" customFormat="1" ht="20.25" customHeight="1" x14ac:dyDescent="0.25">
      <c r="A2" s="740" t="s">
        <v>71</v>
      </c>
      <c r="B2" s="242"/>
      <c r="C2" s="242"/>
      <c r="D2" s="741">
        <v>45160</v>
      </c>
      <c r="E2" s="741">
        <v>45191</v>
      </c>
      <c r="F2" s="738"/>
    </row>
    <row r="3" spans="1:8" ht="45.75" customHeight="1" x14ac:dyDescent="0.2">
      <c r="A3" s="737" t="s">
        <v>480</v>
      </c>
      <c r="B3" s="737" t="s">
        <v>481</v>
      </c>
      <c r="C3" s="737" t="s">
        <v>1</v>
      </c>
      <c r="D3" s="737" t="s">
        <v>2011</v>
      </c>
      <c r="E3" s="737" t="s">
        <v>2</v>
      </c>
      <c r="F3" s="742" t="s">
        <v>482</v>
      </c>
      <c r="G3" s="734"/>
      <c r="H3" s="732"/>
    </row>
    <row r="4" spans="1:8" ht="24" customHeight="1" x14ac:dyDescent="0.2">
      <c r="A4" s="50" t="s">
        <v>1618</v>
      </c>
      <c r="B4" s="481" t="s">
        <v>2003</v>
      </c>
      <c r="C4" s="245" t="s">
        <v>1619</v>
      </c>
      <c r="D4" s="191">
        <v>989</v>
      </c>
      <c r="E4" s="191">
        <v>1012</v>
      </c>
      <c r="F4" s="551">
        <f t="shared" ref="F4" si="0">E4-D4</f>
        <v>23</v>
      </c>
      <c r="G4" s="733"/>
      <c r="H4" s="511"/>
    </row>
    <row r="5" spans="1:8" ht="21.75" customHeight="1" x14ac:dyDescent="0.2">
      <c r="A5" s="478"/>
      <c r="B5" s="667" t="s">
        <v>1478</v>
      </c>
      <c r="C5" s="300">
        <f>'Общ. счетчики'!G36</f>
        <v>2175</v>
      </c>
      <c r="D5" s="478"/>
      <c r="E5" s="478"/>
      <c r="F5" s="480">
        <f>F4</f>
        <v>23</v>
      </c>
      <c r="G5" s="474"/>
    </row>
    <row r="6" spans="1:8" ht="23.25" customHeight="1" x14ac:dyDescent="0.25">
      <c r="A6" s="743" t="s">
        <v>28</v>
      </c>
      <c r="B6" s="35"/>
      <c r="C6" s="575"/>
      <c r="D6" s="35"/>
      <c r="E6" s="35"/>
      <c r="F6" s="575"/>
    </row>
    <row r="7" spans="1:8" s="106" customFormat="1" ht="25.5" customHeight="1" x14ac:dyDescent="0.2">
      <c r="A7" s="50" t="s">
        <v>1361</v>
      </c>
      <c r="B7" s="726" t="s">
        <v>2028</v>
      </c>
      <c r="C7" s="726" t="s">
        <v>1966</v>
      </c>
      <c r="D7" s="579">
        <v>10326</v>
      </c>
      <c r="E7" s="579">
        <v>10326</v>
      </c>
      <c r="F7" s="551">
        <f>E7-D7</f>
        <v>0</v>
      </c>
      <c r="G7" s="277"/>
    </row>
    <row r="8" spans="1:8" s="106" customFormat="1" ht="25.5" customHeight="1" x14ac:dyDescent="0.2">
      <c r="A8" s="50" t="s">
        <v>1615</v>
      </c>
      <c r="B8" s="481" t="s">
        <v>2002</v>
      </c>
      <c r="C8" s="726" t="s">
        <v>1614</v>
      </c>
      <c r="D8" s="551">
        <v>834</v>
      </c>
      <c r="E8" s="551">
        <v>854</v>
      </c>
      <c r="F8" s="551">
        <f t="shared" ref="F8:F9" si="1">E8-D8</f>
        <v>20</v>
      </c>
      <c r="G8" s="277"/>
    </row>
    <row r="9" spans="1:8" s="106" customFormat="1" ht="25.5" customHeight="1" x14ac:dyDescent="0.2">
      <c r="A9" s="666" t="s">
        <v>1961</v>
      </c>
      <c r="B9" s="727" t="s">
        <v>1960</v>
      </c>
      <c r="C9" s="726" t="s">
        <v>1963</v>
      </c>
      <c r="D9" s="551">
        <v>1660</v>
      </c>
      <c r="E9" s="551">
        <v>1678</v>
      </c>
      <c r="F9" s="551">
        <f t="shared" si="1"/>
        <v>18</v>
      </c>
      <c r="G9" s="277"/>
    </row>
    <row r="10" spans="1:8" s="106" customFormat="1" ht="18" customHeight="1" x14ac:dyDescent="0.2">
      <c r="A10" s="50"/>
      <c r="B10" s="299" t="s">
        <v>1478</v>
      </c>
      <c r="C10" s="300">
        <f>'Общ. счетчики'!G8+'Общ. счетчики'!G9</f>
        <v>3840</v>
      </c>
      <c r="D10" s="191"/>
      <c r="E10" s="191"/>
      <c r="F10" s="480">
        <f>F7+F8</f>
        <v>20</v>
      </c>
      <c r="G10" s="107"/>
    </row>
    <row r="11" spans="1:8" s="106" customFormat="1" ht="28.5" customHeight="1" x14ac:dyDescent="0.2">
      <c r="A11" s="50" t="s">
        <v>53</v>
      </c>
      <c r="B11" s="727" t="s">
        <v>1473</v>
      </c>
      <c r="C11" s="726" t="s">
        <v>484</v>
      </c>
      <c r="D11" s="551">
        <v>26950</v>
      </c>
      <c r="E11" s="551">
        <v>27050</v>
      </c>
      <c r="F11" s="551">
        <f t="shared" ref="F11:F13" si="2">E11-D11</f>
        <v>100</v>
      </c>
      <c r="G11" s="735"/>
    </row>
    <row r="12" spans="1:8" s="106" customFormat="1" ht="28.5" customHeight="1" x14ac:dyDescent="0.2">
      <c r="A12" s="50" t="s">
        <v>1043</v>
      </c>
      <c r="B12" s="727" t="s">
        <v>1685</v>
      </c>
      <c r="C12" s="726" t="s">
        <v>1044</v>
      </c>
      <c r="D12" s="551">
        <v>16632</v>
      </c>
      <c r="E12" s="551">
        <v>16727</v>
      </c>
      <c r="F12" s="551">
        <f t="shared" si="2"/>
        <v>95</v>
      </c>
      <c r="G12" s="443"/>
    </row>
    <row r="13" spans="1:8" s="106" customFormat="1" ht="33" customHeight="1" x14ac:dyDescent="0.2">
      <c r="A13" s="50" t="s">
        <v>2026</v>
      </c>
      <c r="B13" s="726" t="s">
        <v>2029</v>
      </c>
      <c r="C13" s="551" t="s">
        <v>485</v>
      </c>
      <c r="D13" s="551">
        <v>24764</v>
      </c>
      <c r="E13" s="551">
        <v>24849</v>
      </c>
      <c r="F13" s="551">
        <f t="shared" si="2"/>
        <v>85</v>
      </c>
      <c r="G13" s="220"/>
    </row>
    <row r="14" spans="1:8" s="106" customFormat="1" ht="18" customHeight="1" x14ac:dyDescent="0.2">
      <c r="A14" s="50"/>
      <c r="B14" s="248" t="s">
        <v>1478</v>
      </c>
      <c r="C14" s="301">
        <f>'Общ. счетчики'!G13+'Общ. счетчики'!G14</f>
        <v>1490</v>
      </c>
      <c r="D14" s="191"/>
      <c r="E14" s="191"/>
      <c r="F14" s="745">
        <f>F11+F12+F13</f>
        <v>280</v>
      </c>
      <c r="G14" s="220"/>
    </row>
    <row r="15" spans="1:8" s="687" customFormat="1" ht="29.25" customHeight="1" x14ac:dyDescent="0.2">
      <c r="A15" s="728" t="s">
        <v>1391</v>
      </c>
      <c r="B15" s="728" t="s">
        <v>1475</v>
      </c>
      <c r="C15" s="588">
        <v>32222217</v>
      </c>
      <c r="D15" s="579">
        <v>1384</v>
      </c>
      <c r="E15" s="579">
        <v>1384</v>
      </c>
      <c r="F15" s="551">
        <f t="shared" ref="F15:F21" si="3">E15-D15</f>
        <v>0</v>
      </c>
      <c r="G15" s="729"/>
    </row>
    <row r="16" spans="1:8" s="687" customFormat="1" ht="27" customHeight="1" x14ac:dyDescent="0.2">
      <c r="A16" s="728" t="s">
        <v>1351</v>
      </c>
      <c r="B16" s="728" t="s">
        <v>1970</v>
      </c>
      <c r="C16" s="730" t="s">
        <v>1356</v>
      </c>
      <c r="D16" s="551">
        <v>8112</v>
      </c>
      <c r="E16" s="551">
        <v>8122</v>
      </c>
      <c r="F16" s="551">
        <f t="shared" si="3"/>
        <v>10</v>
      </c>
      <c r="G16" s="769"/>
    </row>
    <row r="17" spans="1:10" s="687" customFormat="1" ht="27.75" customHeight="1" x14ac:dyDescent="0.2">
      <c r="A17" s="728" t="s">
        <v>1367</v>
      </c>
      <c r="B17" s="728" t="s">
        <v>1476</v>
      </c>
      <c r="C17" s="588">
        <v>17784290</v>
      </c>
      <c r="D17" s="551">
        <v>27559</v>
      </c>
      <c r="E17" s="551">
        <v>27559</v>
      </c>
      <c r="F17" s="551">
        <f t="shared" si="3"/>
        <v>0</v>
      </c>
    </row>
    <row r="18" spans="1:10" s="687" customFormat="1" ht="27" customHeight="1" x14ac:dyDescent="0.2">
      <c r="A18" s="728" t="s">
        <v>1368</v>
      </c>
      <c r="B18" s="728" t="s">
        <v>2030</v>
      </c>
      <c r="C18" s="588">
        <v>17786166</v>
      </c>
      <c r="D18" s="551">
        <v>2919</v>
      </c>
      <c r="E18" s="551">
        <v>3295</v>
      </c>
      <c r="F18" s="551">
        <f t="shared" si="3"/>
        <v>376</v>
      </c>
    </row>
    <row r="19" spans="1:10" s="297" customFormat="1" ht="27.75" customHeight="1" x14ac:dyDescent="0.2">
      <c r="A19" s="727" t="s">
        <v>67</v>
      </c>
      <c r="B19" s="728" t="s">
        <v>1447</v>
      </c>
      <c r="C19" s="551" t="s">
        <v>486</v>
      </c>
      <c r="D19" s="551">
        <v>20005</v>
      </c>
      <c r="E19" s="551">
        <v>20030</v>
      </c>
      <c r="F19" s="551">
        <f t="shared" si="3"/>
        <v>25</v>
      </c>
      <c r="G19" s="772">
        <v>45128</v>
      </c>
      <c r="H19" s="772">
        <v>45132</v>
      </c>
      <c r="I19" s="772">
        <v>45159</v>
      </c>
      <c r="J19" s="775">
        <v>45191</v>
      </c>
    </row>
    <row r="20" spans="1:10" s="297" customFormat="1" ht="27.75" customHeight="1" x14ac:dyDescent="0.2">
      <c r="A20" s="727" t="s">
        <v>1354</v>
      </c>
      <c r="B20" s="728" t="s">
        <v>1477</v>
      </c>
      <c r="C20" s="551" t="s">
        <v>1355</v>
      </c>
      <c r="D20" s="551">
        <v>40926</v>
      </c>
      <c r="E20" s="551">
        <v>40926</v>
      </c>
      <c r="F20" s="551">
        <f t="shared" si="3"/>
        <v>0</v>
      </c>
      <c r="G20" s="773" t="s">
        <v>2031</v>
      </c>
      <c r="H20" s="774">
        <v>40784</v>
      </c>
      <c r="I20" s="774">
        <v>40782</v>
      </c>
      <c r="J20" s="774">
        <v>40815</v>
      </c>
    </row>
    <row r="21" spans="1:10" s="297" customFormat="1" ht="27.75" customHeight="1" x14ac:dyDescent="0.2">
      <c r="A21" s="727" t="s">
        <v>1616</v>
      </c>
      <c r="B21" s="481" t="s">
        <v>2002</v>
      </c>
      <c r="C21" s="551" t="s">
        <v>1617</v>
      </c>
      <c r="D21" s="551">
        <v>688</v>
      </c>
      <c r="E21" s="551">
        <v>703</v>
      </c>
      <c r="F21" s="551">
        <f t="shared" si="3"/>
        <v>15</v>
      </c>
      <c r="G21" s="731"/>
    </row>
    <row r="22" spans="1:10" ht="16.5" customHeight="1" x14ac:dyDescent="0.2">
      <c r="A22" s="478"/>
      <c r="B22" s="667" t="s">
        <v>1478</v>
      </c>
      <c r="C22" s="479">
        <f>'Общ. счетчики'!G18+'Общ. счетчики'!G19</f>
        <v>1815</v>
      </c>
      <c r="D22" s="478"/>
      <c r="E22" s="478"/>
      <c r="F22" s="480">
        <f>SUM(F15:F21)</f>
        <v>426</v>
      </c>
      <c r="G22" s="474"/>
    </row>
    <row r="23" spans="1:10" ht="18" customHeight="1" x14ac:dyDescent="0.25">
      <c r="A23" s="744" t="s">
        <v>1042</v>
      </c>
      <c r="B23" s="257"/>
      <c r="C23" s="191"/>
      <c r="D23" s="191"/>
      <c r="E23" s="191"/>
      <c r="F23" s="191"/>
      <c r="G23" s="31"/>
    </row>
    <row r="24" spans="1:10" ht="38.25" customHeight="1" x14ac:dyDescent="0.2">
      <c r="A24" s="50" t="s">
        <v>1637</v>
      </c>
      <c r="B24" s="746" t="s">
        <v>2008</v>
      </c>
      <c r="C24" s="551">
        <v>11323464</v>
      </c>
      <c r="D24" s="551">
        <v>26753</v>
      </c>
      <c r="E24" s="551">
        <v>26753</v>
      </c>
      <c r="F24" s="562">
        <f>E24-D24</f>
        <v>0</v>
      </c>
      <c r="G24" s="31"/>
    </row>
    <row r="25" spans="1:10" ht="21" customHeight="1" x14ac:dyDescent="0.2">
      <c r="A25" s="666" t="s">
        <v>2013</v>
      </c>
      <c r="B25" s="746" t="s">
        <v>2009</v>
      </c>
      <c r="C25" s="551" t="s">
        <v>1380</v>
      </c>
      <c r="D25" s="551">
        <v>77138</v>
      </c>
      <c r="E25" s="551">
        <v>77660</v>
      </c>
      <c r="F25" s="747">
        <f>E25-D25</f>
        <v>522</v>
      </c>
    </row>
    <row r="26" spans="1:10" ht="21" customHeight="1" x14ac:dyDescent="0.2">
      <c r="A26" s="666" t="s">
        <v>2013</v>
      </c>
      <c r="B26" s="746" t="s">
        <v>2010</v>
      </c>
      <c r="C26" s="551" t="s">
        <v>1955</v>
      </c>
      <c r="D26" s="551">
        <v>17724</v>
      </c>
      <c r="E26" s="551">
        <v>18490</v>
      </c>
      <c r="F26" s="562">
        <f>E26-D26</f>
        <v>766</v>
      </c>
    </row>
    <row r="27" spans="1:10" x14ac:dyDescent="0.2">
      <c r="A27" s="749" t="s">
        <v>2012</v>
      </c>
      <c r="B27" s="750"/>
      <c r="C27" s="750"/>
      <c r="D27" s="750"/>
      <c r="E27" s="751"/>
      <c r="F27" s="752">
        <f>F26+F25+F24+F22+F14+F10+F5</f>
        <v>2037</v>
      </c>
    </row>
  </sheetData>
  <customSheetViews>
    <customSheetView guid="{59BB3A05-2517-4212-B4B0-766CE27362F6}" showPageBreaks="1" state="hidden" topLeftCell="A15">
      <selection activeCell="E27" sqref="E27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7">
      <selection activeCell="F25" sqref="F25:F2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A3" sqref="A3"/>
    </sheetView>
  </sheetViews>
  <sheetFormatPr defaultColWidth="9.140625" defaultRowHeight="12.75" x14ac:dyDescent="0.2"/>
  <cols>
    <col min="1" max="1" width="7.28515625" style="267" customWidth="1"/>
    <col min="2" max="2" width="33.85546875" style="267" customWidth="1"/>
    <col min="3" max="3" width="15.42578125" style="267" customWidth="1"/>
    <col min="4" max="4" width="12.42578125" style="267" customWidth="1"/>
    <col min="5" max="5" width="16" style="676" customWidth="1"/>
    <col min="6" max="6" width="19.140625" style="267" customWidth="1"/>
    <col min="7" max="7" width="16.7109375" style="676" customWidth="1"/>
    <col min="8" max="16384" width="9.140625" style="267"/>
  </cols>
  <sheetData>
    <row r="2" spans="1:7" ht="21" x14ac:dyDescent="0.2">
      <c r="A2" s="878" t="s">
        <v>2034</v>
      </c>
      <c r="B2" s="878"/>
      <c r="C2" s="878"/>
      <c r="D2" s="878"/>
    </row>
    <row r="4" spans="1:7" ht="18.75" x14ac:dyDescent="0.3">
      <c r="A4" s="268" t="s">
        <v>1976</v>
      </c>
    </row>
    <row r="5" spans="1:7" ht="13.5" thickBot="1" x14ac:dyDescent="0.25"/>
    <row r="6" spans="1:7" ht="16.5" thickBot="1" x14ac:dyDescent="0.3">
      <c r="A6" s="273" t="s">
        <v>23</v>
      </c>
      <c r="B6" s="274" t="s">
        <v>1336</v>
      </c>
      <c r="C6" s="281" t="s">
        <v>1339</v>
      </c>
      <c r="D6" s="274" t="s">
        <v>1337</v>
      </c>
      <c r="E6" s="281" t="s">
        <v>1974</v>
      </c>
      <c r="F6" s="674" t="s">
        <v>1975</v>
      </c>
      <c r="G6" s="681" t="s">
        <v>1020</v>
      </c>
    </row>
    <row r="7" spans="1:7" ht="15.75" x14ac:dyDescent="0.25">
      <c r="A7" s="270">
        <v>1</v>
      </c>
      <c r="B7" s="270" t="s">
        <v>1973</v>
      </c>
      <c r="C7" s="271">
        <f>'Общ. счетчики'!G50-C8</f>
        <v>7360.3</v>
      </c>
      <c r="D7" s="272">
        <v>5.05</v>
      </c>
      <c r="E7" s="678">
        <v>309</v>
      </c>
      <c r="F7" s="679">
        <f>C7/E7</f>
        <v>23.819741100323625</v>
      </c>
      <c r="G7" s="682">
        <f>F7*D7</f>
        <v>120.28969255663431</v>
      </c>
    </row>
    <row r="8" spans="1:7" ht="15.75" x14ac:dyDescent="0.25">
      <c r="A8" s="278">
        <v>2</v>
      </c>
      <c r="B8" s="278" t="s">
        <v>1965</v>
      </c>
      <c r="C8" s="718">
        <v>3339.7</v>
      </c>
      <c r="D8" s="272">
        <v>5.05</v>
      </c>
      <c r="E8" s="678"/>
      <c r="F8" s="679"/>
      <c r="G8" s="682"/>
    </row>
    <row r="9" spans="1:7" ht="15.75" x14ac:dyDescent="0.25">
      <c r="A9" s="278">
        <v>3</v>
      </c>
      <c r="B9" s="278" t="s">
        <v>1340</v>
      </c>
      <c r="C9" s="279">
        <v>1</v>
      </c>
      <c r="D9" s="280">
        <v>32.520000000000003</v>
      </c>
      <c r="E9" s="678">
        <v>309</v>
      </c>
      <c r="F9" s="683">
        <f t="shared" ref="F9:F11" si="0">C9/E9</f>
        <v>3.2362459546925568E-3</v>
      </c>
      <c r="G9" s="682">
        <f t="shared" ref="G9:G11" si="1">F9*D9</f>
        <v>0.10524271844660196</v>
      </c>
    </row>
    <row r="10" spans="1:7" ht="15.75" x14ac:dyDescent="0.25">
      <c r="A10" s="278">
        <v>4</v>
      </c>
      <c r="B10" s="278" t="s">
        <v>1341</v>
      </c>
      <c r="C10" s="279">
        <v>0</v>
      </c>
      <c r="D10" s="716">
        <f>0.051*D12+D9</f>
        <v>182.68950000000001</v>
      </c>
      <c r="E10" s="678"/>
      <c r="F10" s="684"/>
      <c r="G10" s="682"/>
    </row>
    <row r="11" spans="1:7" ht="15.75" x14ac:dyDescent="0.25">
      <c r="A11" s="278">
        <v>5</v>
      </c>
      <c r="B11" s="278" t="s">
        <v>1342</v>
      </c>
      <c r="C11" s="279">
        <f>C9+C10</f>
        <v>1</v>
      </c>
      <c r="D11" s="280">
        <v>37.6</v>
      </c>
      <c r="E11" s="678">
        <v>309</v>
      </c>
      <c r="F11" s="683">
        <f t="shared" si="0"/>
        <v>3.2362459546925568E-3</v>
      </c>
      <c r="G11" s="682">
        <f t="shared" si="1"/>
        <v>0.12168284789644014</v>
      </c>
    </row>
    <row r="12" spans="1:7" ht="15.75" x14ac:dyDescent="0.25">
      <c r="A12" s="278">
        <v>6</v>
      </c>
      <c r="B12" s="278" t="s">
        <v>1395</v>
      </c>
      <c r="C12" s="280">
        <v>0</v>
      </c>
      <c r="D12" s="716">
        <v>2944.5</v>
      </c>
      <c r="E12" s="675"/>
      <c r="F12" s="680"/>
      <c r="G12" s="677"/>
    </row>
    <row r="13" spans="1:7" ht="15.75" x14ac:dyDescent="0.25">
      <c r="A13" s="278">
        <v>7</v>
      </c>
      <c r="B13" s="278" t="s">
        <v>1611</v>
      </c>
      <c r="C13" s="280">
        <f>'[2]Расчет платы на отопление и ГВС'!$F$17</f>
        <v>0</v>
      </c>
      <c r="D13" s="280">
        <v>5.05</v>
      </c>
      <c r="E13" s="675"/>
      <c r="F13" s="680"/>
      <c r="G13" s="677"/>
    </row>
    <row r="14" spans="1:7" ht="17.25" customHeight="1" x14ac:dyDescent="0.3">
      <c r="A14" s="269"/>
      <c r="B14" s="269"/>
      <c r="C14" s="269"/>
      <c r="D14" s="269"/>
      <c r="G14" s="685"/>
    </row>
  </sheetData>
  <customSheetViews>
    <customSheetView guid="{59BB3A05-2517-4212-B4B0-766CE27362F6}">
      <selection activeCell="A3" sqref="A3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8"/>
    <col min="2" max="2" width="12.42578125" style="358" customWidth="1"/>
    <col min="3" max="4" width="13.85546875" style="358" customWidth="1"/>
    <col min="5" max="6" width="12.42578125" style="358" customWidth="1"/>
    <col min="7" max="7" width="15.5703125" style="358" customWidth="1"/>
    <col min="8" max="8" width="17.140625" style="358" customWidth="1"/>
    <col min="9" max="9" width="9.140625" style="358"/>
    <col min="10" max="10" width="11.5703125" style="358" bestFit="1" customWidth="1"/>
    <col min="11" max="11" width="9.5703125" style="358" bestFit="1" customWidth="1"/>
    <col min="12" max="12" width="11.5703125" style="358" bestFit="1" customWidth="1"/>
    <col min="13" max="13" width="9.140625" style="358"/>
    <col min="14" max="14" width="11.5703125" style="358" bestFit="1" customWidth="1"/>
    <col min="15" max="16384" width="9.140625" style="358"/>
  </cols>
  <sheetData>
    <row r="1" spans="1:12" ht="33" customHeight="1" x14ac:dyDescent="0.2">
      <c r="A1" s="886" t="s">
        <v>1533</v>
      </c>
      <c r="B1" s="886"/>
      <c r="C1" s="886"/>
      <c r="D1" s="886"/>
      <c r="E1" s="886"/>
      <c r="F1" s="886"/>
      <c r="G1" s="886"/>
      <c r="H1" s="886"/>
    </row>
    <row r="2" spans="1:12" ht="18" customHeight="1" x14ac:dyDescent="0.2"/>
    <row r="3" spans="1:12" ht="65.25" customHeight="1" x14ac:dyDescent="0.2">
      <c r="A3" s="371"/>
      <c r="B3" s="371" t="s">
        <v>1440</v>
      </c>
      <c r="C3" s="371" t="s">
        <v>1441</v>
      </c>
      <c r="D3" s="371" t="s">
        <v>1463</v>
      </c>
      <c r="E3" s="371" t="s">
        <v>1442</v>
      </c>
      <c r="F3" s="371" t="s">
        <v>1460</v>
      </c>
      <c r="G3" s="371" t="s">
        <v>1461</v>
      </c>
      <c r="H3" s="371" t="s">
        <v>1462</v>
      </c>
    </row>
    <row r="4" spans="1:12" ht="33" customHeight="1" x14ac:dyDescent="0.2">
      <c r="A4" s="371" t="s">
        <v>71</v>
      </c>
      <c r="B4" s="371">
        <v>22605.8</v>
      </c>
      <c r="C4" s="371">
        <f>1395.8+15954.1</f>
        <v>17349.900000000001</v>
      </c>
      <c r="D4" s="371">
        <f>457.3-24.5-3.6-40+475.9-5.5-13.1-2.1-16.5+1005.2-38.5-422.8</f>
        <v>1371.8</v>
      </c>
      <c r="E4" s="371">
        <f t="shared" ref="E4:E9" si="0">B4-C4-D4</f>
        <v>3884.0999999999976</v>
      </c>
      <c r="F4" s="371">
        <v>5.0000000000000001E-3</v>
      </c>
      <c r="G4" s="440">
        <f>E4*F4</f>
        <v>19.42049999999999</v>
      </c>
      <c r="H4" s="455">
        <f>G4/C4</f>
        <v>1.1193436273407909E-3</v>
      </c>
      <c r="K4" s="529"/>
      <c r="L4" s="527"/>
    </row>
    <row r="5" spans="1:12" ht="33" customHeight="1" x14ac:dyDescent="0.2">
      <c r="A5" s="371" t="s">
        <v>28</v>
      </c>
      <c r="B5" s="371">
        <v>24756.6</v>
      </c>
      <c r="C5" s="371">
        <f>1339.2+15133.7</f>
        <v>16472.900000000001</v>
      </c>
      <c r="D5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1">
        <f t="shared" si="0"/>
        <v>3388.4999999999964</v>
      </c>
      <c r="F5" s="371">
        <v>5.0000000000000001E-3</v>
      </c>
      <c r="G5" s="440">
        <f>E5*F5</f>
        <v>16.942499999999981</v>
      </c>
      <c r="H5" s="455">
        <f>G5/C5</f>
        <v>1.0285074273503742E-3</v>
      </c>
      <c r="L5" s="527"/>
    </row>
    <row r="6" spans="1:12" ht="33" customHeight="1" x14ac:dyDescent="0.2">
      <c r="A6" s="371" t="s">
        <v>1042</v>
      </c>
      <c r="B6" s="371">
        <v>13321.1</v>
      </c>
      <c r="C6" s="371">
        <v>6275</v>
      </c>
      <c r="D6" s="371">
        <f>678.3+6165.9</f>
        <v>6844.2</v>
      </c>
      <c r="E6" s="371">
        <f t="shared" si="0"/>
        <v>201.90000000000055</v>
      </c>
      <c r="F6" s="371">
        <v>5.0000000000000001E-3</v>
      </c>
      <c r="G6" s="440">
        <f>E6*F6</f>
        <v>1.0095000000000027</v>
      </c>
      <c r="H6" s="455">
        <f t="shared" ref="H6:H9" si="1">G6/C6</f>
        <v>1.6087649402390483E-4</v>
      </c>
      <c r="K6" s="529"/>
      <c r="L6" s="527"/>
    </row>
    <row r="7" spans="1:12" ht="33" customHeight="1" x14ac:dyDescent="0.2">
      <c r="A7" s="371" t="s">
        <v>1421</v>
      </c>
      <c r="B7" s="371">
        <v>1409.2</v>
      </c>
      <c r="C7" s="371">
        <v>1221.3</v>
      </c>
      <c r="D7" s="371">
        <v>0</v>
      </c>
      <c r="E7" s="371">
        <f t="shared" si="0"/>
        <v>187.90000000000009</v>
      </c>
      <c r="F7" s="371">
        <v>5.0000000000000001E-3</v>
      </c>
      <c r="G7" s="440">
        <f t="shared" ref="G7:G8" si="2">E7*F7</f>
        <v>0.93950000000000045</v>
      </c>
      <c r="H7" s="455">
        <f t="shared" si="1"/>
        <v>7.692622615246053E-4</v>
      </c>
      <c r="K7" s="529"/>
      <c r="L7" s="527"/>
    </row>
    <row r="8" spans="1:12" ht="33" customHeight="1" x14ac:dyDescent="0.2">
      <c r="A8" s="371" t="s">
        <v>1422</v>
      </c>
      <c r="B8" s="371">
        <v>1308.0999999999999</v>
      </c>
      <c r="C8" s="371">
        <v>1303.5999999999999</v>
      </c>
      <c r="D8" s="371">
        <v>0</v>
      </c>
      <c r="E8" s="371">
        <f t="shared" si="0"/>
        <v>4.5</v>
      </c>
      <c r="F8" s="371">
        <v>5.0000000000000001E-3</v>
      </c>
      <c r="G8" s="440">
        <f t="shared" si="2"/>
        <v>2.2499999999999999E-2</v>
      </c>
      <c r="H8" s="455">
        <f t="shared" si="1"/>
        <v>1.7259895673519485E-5</v>
      </c>
      <c r="K8" s="529"/>
      <c r="L8" s="527"/>
    </row>
    <row r="9" spans="1:12" ht="33" customHeight="1" x14ac:dyDescent="0.2">
      <c r="A9" s="371" t="s">
        <v>82</v>
      </c>
      <c r="B9" s="371">
        <v>2004.4</v>
      </c>
      <c r="C9" s="371">
        <f>1712.8</f>
        <v>1712.8</v>
      </c>
      <c r="D9" s="371">
        <f>210.1+69.4-18.03</f>
        <v>261.47000000000003</v>
      </c>
      <c r="E9" s="371">
        <f t="shared" si="0"/>
        <v>30.130000000000109</v>
      </c>
      <c r="F9" s="371">
        <v>5.0000000000000001E-3</v>
      </c>
      <c r="G9" s="440">
        <f>E9*F9</f>
        <v>0.15065000000000056</v>
      </c>
      <c r="H9" s="455">
        <f t="shared" si="1"/>
        <v>8.7955394675385669E-5</v>
      </c>
      <c r="K9" s="529"/>
      <c r="L9" s="527"/>
    </row>
    <row r="10" spans="1:12" ht="33" customHeight="1" x14ac:dyDescent="0.2">
      <c r="A10" s="371" t="s">
        <v>1427</v>
      </c>
      <c r="B10" s="371">
        <f>64.6+236.9</f>
        <v>301.5</v>
      </c>
      <c r="C10" s="371"/>
      <c r="D10" s="371"/>
      <c r="E10" s="371"/>
      <c r="F10" s="371"/>
      <c r="G10" s="440"/>
      <c r="H10" s="371"/>
    </row>
    <row r="11" spans="1:12" ht="33" customHeight="1" x14ac:dyDescent="0.2">
      <c r="A11" s="358" t="s">
        <v>1423</v>
      </c>
      <c r="B11" s="358">
        <f>SUM(B4:B10)</f>
        <v>65706.699999999983</v>
      </c>
      <c r="C11" s="358">
        <f t="shared" ref="C11:D11" si="3">SUM(C4:C9)</f>
        <v>44335.500000000007</v>
      </c>
      <c r="D11" s="457">
        <f t="shared" si="3"/>
        <v>13372.67</v>
      </c>
      <c r="E11" s="358">
        <f>SUM(E4:E9)</f>
        <v>7697.0299999999943</v>
      </c>
      <c r="F11" s="358">
        <v>5.0000000000000001E-3</v>
      </c>
      <c r="G11" s="441">
        <f>SUM(G4:G9)</f>
        <v>38.485149999999976</v>
      </c>
      <c r="H11" s="456">
        <f>G11/C11</f>
        <v>8.6804366703882824E-4</v>
      </c>
      <c r="K11" s="529"/>
      <c r="L11" s="527"/>
    </row>
    <row r="13" spans="1:12" ht="33" customHeight="1" x14ac:dyDescent="0.2">
      <c r="A13" s="886" t="s">
        <v>1534</v>
      </c>
      <c r="B13" s="886"/>
      <c r="C13" s="886"/>
      <c r="D13" s="886"/>
      <c r="E13" s="886"/>
      <c r="F13" s="886"/>
      <c r="G13" s="886"/>
      <c r="H13" s="886"/>
    </row>
    <row r="14" spans="1:12" ht="18.75" customHeight="1" x14ac:dyDescent="0.2"/>
    <row r="15" spans="1:12" ht="66" customHeight="1" x14ac:dyDescent="0.2">
      <c r="A15" s="371"/>
      <c r="B15" s="371" t="s">
        <v>1440</v>
      </c>
      <c r="C15" s="371" t="s">
        <v>1441</v>
      </c>
      <c r="D15" s="371" t="s">
        <v>1463</v>
      </c>
      <c r="E15" s="371" t="s">
        <v>1442</v>
      </c>
      <c r="F15" s="371" t="s">
        <v>1460</v>
      </c>
      <c r="G15" s="371" t="s">
        <v>1461</v>
      </c>
      <c r="H15" s="371" t="s">
        <v>1462</v>
      </c>
    </row>
    <row r="16" spans="1:12" ht="33" customHeight="1" x14ac:dyDescent="0.2">
      <c r="A16" s="371" t="s">
        <v>71</v>
      </c>
      <c r="B16" s="371">
        <v>22605.8</v>
      </c>
      <c r="C16" s="371">
        <f>1395.8+15954.1</f>
        <v>17349.900000000001</v>
      </c>
      <c r="D16" s="371">
        <f>457.3-24.5-3.6-40+475.9-5.5-13.1-2.1-16.5+1005.2-38.5-422.8</f>
        <v>1371.8</v>
      </c>
      <c r="E16" s="371">
        <f t="shared" ref="E16:E21" si="4">B16-C16-D16</f>
        <v>3884.0999999999976</v>
      </c>
      <c r="F16" s="371">
        <v>5.0000000000000001E-3</v>
      </c>
      <c r="G16" s="440">
        <f>E16*F16</f>
        <v>19.42049999999999</v>
      </c>
      <c r="H16" s="455">
        <f t="shared" ref="H16:H21" si="5">G16/C16</f>
        <v>1.1193436273407909E-3</v>
      </c>
      <c r="K16" s="529"/>
      <c r="L16" s="527"/>
    </row>
    <row r="17" spans="1:12" ht="33" customHeight="1" x14ac:dyDescent="0.2">
      <c r="A17" s="371" t="s">
        <v>28</v>
      </c>
      <c r="B17" s="371">
        <v>24756.6</v>
      </c>
      <c r="C17" s="371">
        <f>1339.2+15133.7</f>
        <v>16472.900000000001</v>
      </c>
      <c r="D17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1">
        <f t="shared" si="4"/>
        <v>3388.4999999999964</v>
      </c>
      <c r="F17" s="371">
        <v>5.0000000000000001E-3</v>
      </c>
      <c r="G17" s="440">
        <f>E17*F17</f>
        <v>16.942499999999981</v>
      </c>
      <c r="H17" s="455">
        <f t="shared" si="5"/>
        <v>1.0285074273503742E-3</v>
      </c>
      <c r="K17" s="529"/>
      <c r="L17" s="527"/>
    </row>
    <row r="18" spans="1:12" ht="33" customHeight="1" x14ac:dyDescent="0.2">
      <c r="A18" s="371" t="s">
        <v>1042</v>
      </c>
      <c r="B18" s="371">
        <v>13321.1</v>
      </c>
      <c r="C18" s="371">
        <v>6275</v>
      </c>
      <c r="D18" s="371">
        <f>678.3+6165.9</f>
        <v>6844.2</v>
      </c>
      <c r="E18" s="371">
        <f t="shared" si="4"/>
        <v>201.90000000000055</v>
      </c>
      <c r="F18" s="371">
        <v>5.0000000000000001E-3</v>
      </c>
      <c r="G18" s="440">
        <f>E18*F18</f>
        <v>1.0095000000000027</v>
      </c>
      <c r="H18" s="455">
        <f t="shared" si="5"/>
        <v>1.6087649402390483E-4</v>
      </c>
      <c r="K18" s="529"/>
      <c r="L18" s="527"/>
    </row>
    <row r="19" spans="1:12" ht="33" customHeight="1" x14ac:dyDescent="0.2">
      <c r="A19" s="371" t="s">
        <v>1421</v>
      </c>
      <c r="B19" s="371">
        <v>1409.2</v>
      </c>
      <c r="C19" s="371">
        <v>1221.3</v>
      </c>
      <c r="D19" s="371">
        <v>0</v>
      </c>
      <c r="E19" s="371">
        <f t="shared" si="4"/>
        <v>187.90000000000009</v>
      </c>
      <c r="F19" s="371">
        <v>5.0000000000000001E-3</v>
      </c>
      <c r="G19" s="440">
        <f t="shared" ref="G19:G20" si="6">E19*F19</f>
        <v>0.93950000000000045</v>
      </c>
      <c r="H19" s="455">
        <f t="shared" si="5"/>
        <v>7.692622615246053E-4</v>
      </c>
      <c r="K19" s="529"/>
      <c r="L19" s="527"/>
    </row>
    <row r="20" spans="1:12" ht="33" customHeight="1" x14ac:dyDescent="0.2">
      <c r="A20" s="371" t="s">
        <v>1422</v>
      </c>
      <c r="B20" s="371">
        <v>1308.0999999999999</v>
      </c>
      <c r="C20" s="371">
        <v>1303.5999999999999</v>
      </c>
      <c r="D20" s="371">
        <v>0</v>
      </c>
      <c r="E20" s="371">
        <f t="shared" si="4"/>
        <v>4.5</v>
      </c>
      <c r="F20" s="371">
        <v>5.0000000000000001E-3</v>
      </c>
      <c r="G20" s="440">
        <f t="shared" si="6"/>
        <v>2.2499999999999999E-2</v>
      </c>
      <c r="H20" s="455">
        <f t="shared" si="5"/>
        <v>1.7259895673519485E-5</v>
      </c>
      <c r="K20" s="529"/>
      <c r="L20" s="527"/>
    </row>
    <row r="21" spans="1:12" ht="33" customHeight="1" x14ac:dyDescent="0.2">
      <c r="A21" s="371" t="s">
        <v>82</v>
      </c>
      <c r="B21" s="371">
        <v>2004.4</v>
      </c>
      <c r="C21" s="371">
        <f>1712.8</f>
        <v>1712.8</v>
      </c>
      <c r="D21" s="371">
        <f>210.1+69.4-18.03</f>
        <v>261.47000000000003</v>
      </c>
      <c r="E21" s="371">
        <f t="shared" si="4"/>
        <v>30.130000000000109</v>
      </c>
      <c r="F21" s="371">
        <v>5.0000000000000001E-3</v>
      </c>
      <c r="G21" s="440">
        <f>E21*F21</f>
        <v>0.15065000000000056</v>
      </c>
      <c r="H21" s="455">
        <f t="shared" si="5"/>
        <v>8.7955394675385669E-5</v>
      </c>
      <c r="K21" s="529"/>
      <c r="L21" s="527"/>
    </row>
    <row r="22" spans="1:12" ht="33" customHeight="1" x14ac:dyDescent="0.2">
      <c r="A22" s="371" t="s">
        <v>1427</v>
      </c>
      <c r="B22" s="371">
        <f>64.6+236.9</f>
        <v>301.5</v>
      </c>
      <c r="C22" s="371"/>
      <c r="D22" s="371"/>
      <c r="E22" s="371"/>
      <c r="F22" s="371"/>
      <c r="G22" s="440"/>
      <c r="H22" s="371"/>
    </row>
    <row r="23" spans="1:12" ht="33" customHeight="1" x14ac:dyDescent="0.2">
      <c r="A23" s="358" t="s">
        <v>1423</v>
      </c>
      <c r="B23" s="358">
        <f>SUM(B16:B22)</f>
        <v>65706.699999999983</v>
      </c>
      <c r="C23" s="358">
        <f>SUM(C16:C21)</f>
        <v>44335.500000000007</v>
      </c>
      <c r="E23" s="358">
        <f>SUM(E16:E21)</f>
        <v>7697.0299999999943</v>
      </c>
      <c r="F23" s="358">
        <v>2.88</v>
      </c>
      <c r="G23" s="441">
        <f>SUM(G16:G21)</f>
        <v>38.485149999999976</v>
      </c>
      <c r="H23" s="456">
        <f>G23/C23</f>
        <v>8.6804366703882824E-4</v>
      </c>
      <c r="K23" s="529"/>
      <c r="L23" s="527"/>
    </row>
    <row r="25" spans="1:12" ht="33" customHeight="1" x14ac:dyDescent="0.2">
      <c r="A25" s="886" t="s">
        <v>1535</v>
      </c>
      <c r="B25" s="886"/>
      <c r="C25" s="886"/>
      <c r="D25" s="886"/>
      <c r="E25" s="886"/>
      <c r="F25" s="886"/>
      <c r="G25" s="886"/>
      <c r="H25" s="886"/>
    </row>
    <row r="26" spans="1:12" ht="16.5" customHeight="1" x14ac:dyDescent="0.2"/>
    <row r="27" spans="1:12" ht="66" customHeight="1" x14ac:dyDescent="0.2">
      <c r="A27" s="371"/>
      <c r="B27" s="371" t="s">
        <v>1440</v>
      </c>
      <c r="C27" s="371" t="s">
        <v>1441</v>
      </c>
      <c r="D27" s="371" t="s">
        <v>1463</v>
      </c>
      <c r="E27" s="371" t="s">
        <v>1442</v>
      </c>
      <c r="F27" s="371" t="s">
        <v>1460</v>
      </c>
      <c r="G27" s="371" t="s">
        <v>1461</v>
      </c>
      <c r="H27" s="371" t="s">
        <v>1462</v>
      </c>
    </row>
    <row r="28" spans="1:12" ht="33" customHeight="1" x14ac:dyDescent="0.2">
      <c r="A28" s="371" t="s">
        <v>71</v>
      </c>
      <c r="B28" s="371">
        <v>22605.8</v>
      </c>
      <c r="C28" s="371">
        <f>1395.8+15954.1</f>
        <v>17349.900000000001</v>
      </c>
      <c r="D28" s="371">
        <f>457.3-24.5-3.6-40+475.9-5.5-13.1-2.1-16.5+1005.2-38.5-422.8</f>
        <v>1371.8</v>
      </c>
      <c r="E28" s="371">
        <f t="shared" ref="E28:E33" si="7">B28-C28-D28</f>
        <v>3884.0999999999976</v>
      </c>
      <c r="F28" s="371">
        <v>0.01</v>
      </c>
      <c r="G28" s="440">
        <f>E28*F28</f>
        <v>38.84099999999998</v>
      </c>
      <c r="H28" s="455">
        <f t="shared" ref="H28:H33" si="8">G28/C28</f>
        <v>2.2386872546815819E-3</v>
      </c>
      <c r="K28" s="529"/>
      <c r="L28" s="527"/>
    </row>
    <row r="29" spans="1:12" ht="33" customHeight="1" x14ac:dyDescent="0.2">
      <c r="A29" s="371" t="s">
        <v>28</v>
      </c>
      <c r="B29" s="371">
        <v>24756.6</v>
      </c>
      <c r="C29" s="371">
        <f>1339.2+15133.7</f>
        <v>16472.900000000001</v>
      </c>
      <c r="D29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1">
        <f t="shared" si="7"/>
        <v>3388.4999999999964</v>
      </c>
      <c r="F29" s="371">
        <v>0.01</v>
      </c>
      <c r="G29" s="440">
        <f t="shared" ref="G29:G33" si="9">E29*F29</f>
        <v>33.884999999999962</v>
      </c>
      <c r="H29" s="455">
        <f t="shared" si="8"/>
        <v>2.0570148547007483E-3</v>
      </c>
      <c r="L29" s="527"/>
    </row>
    <row r="30" spans="1:12" ht="33" customHeight="1" x14ac:dyDescent="0.2">
      <c r="A30" s="371" t="s">
        <v>1042</v>
      </c>
      <c r="B30" s="371">
        <v>13321.1</v>
      </c>
      <c r="C30" s="371">
        <v>6275</v>
      </c>
      <c r="D30" s="371">
        <f>678.3+6165.9</f>
        <v>6844.2</v>
      </c>
      <c r="E30" s="371">
        <f t="shared" si="7"/>
        <v>201.90000000000055</v>
      </c>
      <c r="F30" s="371">
        <v>0.01</v>
      </c>
      <c r="G30" s="440">
        <f t="shared" si="9"/>
        <v>2.0190000000000055</v>
      </c>
      <c r="H30" s="455">
        <f t="shared" si="8"/>
        <v>3.2175298804780966E-4</v>
      </c>
      <c r="L30" s="527"/>
    </row>
    <row r="31" spans="1:12" ht="33" customHeight="1" x14ac:dyDescent="0.2">
      <c r="A31" s="371" t="s">
        <v>1421</v>
      </c>
      <c r="B31" s="371">
        <v>1409.2</v>
      </c>
      <c r="C31" s="371">
        <v>1221.3</v>
      </c>
      <c r="D31" s="371">
        <v>0</v>
      </c>
      <c r="E31" s="371">
        <f t="shared" si="7"/>
        <v>187.90000000000009</v>
      </c>
      <c r="F31" s="371">
        <v>0.01</v>
      </c>
      <c r="G31" s="440">
        <f t="shared" si="9"/>
        <v>1.8790000000000009</v>
      </c>
      <c r="H31" s="455">
        <f t="shared" si="8"/>
        <v>1.5385245230492106E-3</v>
      </c>
      <c r="L31" s="527"/>
    </row>
    <row r="32" spans="1:12" ht="33" customHeight="1" x14ac:dyDescent="0.2">
      <c r="A32" s="371" t="s">
        <v>1422</v>
      </c>
      <c r="B32" s="371">
        <v>1308.0999999999999</v>
      </c>
      <c r="C32" s="371">
        <v>1303.5999999999999</v>
      </c>
      <c r="D32" s="371">
        <v>0</v>
      </c>
      <c r="E32" s="371">
        <f t="shared" si="7"/>
        <v>4.5</v>
      </c>
      <c r="F32" s="371">
        <v>0.01</v>
      </c>
      <c r="G32" s="440">
        <f t="shared" si="9"/>
        <v>4.4999999999999998E-2</v>
      </c>
      <c r="H32" s="455">
        <f t="shared" si="8"/>
        <v>3.451979134703897E-5</v>
      </c>
      <c r="L32" s="527"/>
    </row>
    <row r="33" spans="1:12" ht="33" customHeight="1" x14ac:dyDescent="0.2">
      <c r="A33" s="371" t="s">
        <v>82</v>
      </c>
      <c r="B33" s="371">
        <v>2004.4</v>
      </c>
      <c r="C33" s="371">
        <f>1712.8</f>
        <v>1712.8</v>
      </c>
      <c r="D33" s="371">
        <f>210.1+69.4-18.03</f>
        <v>261.47000000000003</v>
      </c>
      <c r="E33" s="371">
        <f t="shared" si="7"/>
        <v>30.130000000000109</v>
      </c>
      <c r="F33" s="371">
        <v>0.01</v>
      </c>
      <c r="G33" s="440">
        <f t="shared" si="9"/>
        <v>0.30130000000000112</v>
      </c>
      <c r="H33" s="455">
        <f t="shared" si="8"/>
        <v>1.7591078935077134E-4</v>
      </c>
      <c r="L33" s="527"/>
    </row>
    <row r="34" spans="1:12" ht="33" customHeight="1" x14ac:dyDescent="0.2">
      <c r="A34" s="371" t="s">
        <v>1427</v>
      </c>
      <c r="B34" s="371">
        <f>64.6+236.9</f>
        <v>301.5</v>
      </c>
      <c r="C34" s="371"/>
      <c r="D34" s="371"/>
      <c r="E34" s="371"/>
      <c r="F34" s="371"/>
      <c r="G34" s="440"/>
      <c r="H34" s="371"/>
    </row>
    <row r="35" spans="1:12" ht="33" customHeight="1" x14ac:dyDescent="0.2">
      <c r="A35" s="358" t="s">
        <v>1423</v>
      </c>
      <c r="B35" s="358">
        <f>SUM(B28:B34)</f>
        <v>65706.699999999983</v>
      </c>
      <c r="C35" s="358">
        <f t="shared" ref="C35" si="10">SUM(C28:C33)</f>
        <v>44335.500000000007</v>
      </c>
      <c r="E35" s="358">
        <f>SUM(E28:E33)</f>
        <v>7697.0299999999943</v>
      </c>
      <c r="F35" s="358">
        <v>2.88</v>
      </c>
      <c r="G35" s="441">
        <f t="shared" ref="G35" si="11">SUM(G28:G33)</f>
        <v>76.970299999999952</v>
      </c>
      <c r="H35" s="456">
        <f>G35/C35</f>
        <v>1.7360873340776565E-3</v>
      </c>
      <c r="K35" s="529"/>
      <c r="L35" s="527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10" zoomScaleNormal="100" workbookViewId="0">
      <selection activeCell="H22" sqref="H22"/>
    </sheetView>
  </sheetViews>
  <sheetFormatPr defaultColWidth="9.140625" defaultRowHeight="33" customHeight="1" x14ac:dyDescent="0.2"/>
  <cols>
    <col min="1" max="1" width="9.140625" style="358"/>
    <col min="2" max="2" width="12.42578125" style="358" customWidth="1"/>
    <col min="3" max="4" width="13.85546875" style="358" customWidth="1"/>
    <col min="5" max="6" width="12.42578125" style="358" customWidth="1"/>
    <col min="7" max="7" width="15.5703125" style="358" customWidth="1"/>
    <col min="8" max="8" width="16.7109375" style="358" customWidth="1"/>
    <col min="9" max="9" width="15.42578125" style="358" customWidth="1"/>
    <col min="10" max="10" width="17.140625" style="358" customWidth="1"/>
    <col min="11" max="11" width="9.140625" style="358"/>
    <col min="12" max="12" width="11.5703125" style="358" bestFit="1" customWidth="1"/>
    <col min="13" max="16384" width="9.140625" style="358"/>
  </cols>
  <sheetData>
    <row r="1" spans="1:11" ht="33" customHeight="1" x14ac:dyDescent="0.2">
      <c r="A1" s="886" t="s">
        <v>1537</v>
      </c>
      <c r="B1" s="886"/>
      <c r="C1" s="886"/>
      <c r="D1" s="886"/>
      <c r="E1" s="886"/>
      <c r="F1" s="886"/>
      <c r="G1" s="886"/>
      <c r="H1" s="886"/>
      <c r="I1" s="498"/>
    </row>
    <row r="2" spans="1:11" ht="18" customHeight="1" x14ac:dyDescent="0.2"/>
    <row r="3" spans="1:11" ht="72.75" customHeight="1" x14ac:dyDescent="0.2">
      <c r="A3" s="371"/>
      <c r="B3" s="371" t="s">
        <v>1440</v>
      </c>
      <c r="C3" s="371" t="s">
        <v>1441</v>
      </c>
      <c r="D3" s="371" t="s">
        <v>1463</v>
      </c>
      <c r="E3" s="371" t="s">
        <v>1442</v>
      </c>
      <c r="F3" s="371" t="s">
        <v>1436</v>
      </c>
      <c r="G3" s="371" t="s">
        <v>1443</v>
      </c>
      <c r="H3" s="371" t="s">
        <v>1536</v>
      </c>
    </row>
    <row r="4" spans="1:11" ht="33" customHeight="1" x14ac:dyDescent="0.2">
      <c r="A4" s="371" t="s">
        <v>71</v>
      </c>
      <c r="B4" s="371">
        <v>22605.8</v>
      </c>
      <c r="C4" s="371">
        <f>1395.8+15954.1</f>
        <v>17349.900000000001</v>
      </c>
      <c r="D4" s="371">
        <f>457.3-24.5-3.6-40+475.9-5.5-13.1-2.1-16.5+1005.2-38.5-422.8</f>
        <v>1371.8</v>
      </c>
      <c r="E4" s="371">
        <f t="shared" ref="E4:E9" si="0">B4-C4-D4</f>
        <v>3884.0999999999976</v>
      </c>
      <c r="F4" s="371">
        <v>3.23</v>
      </c>
      <c r="G4" s="440">
        <f t="shared" ref="G4:G8" si="1">E4*F4</f>
        <v>12545.642999999993</v>
      </c>
      <c r="H4" s="451">
        <f>G4/C4</f>
        <v>0.72309598326215085</v>
      </c>
    </row>
    <row r="5" spans="1:11" ht="33" customHeight="1" x14ac:dyDescent="0.2">
      <c r="A5" s="371" t="s">
        <v>28</v>
      </c>
      <c r="B5" s="371">
        <v>24756.6</v>
      </c>
      <c r="C5" s="371">
        <f>1339.2+15133.7</f>
        <v>16472.900000000001</v>
      </c>
      <c r="D5" s="371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1">
        <f t="shared" si="0"/>
        <v>3388.4999999999964</v>
      </c>
      <c r="F5" s="371">
        <v>3.23</v>
      </c>
      <c r="G5" s="440">
        <f t="shared" si="1"/>
        <v>10944.854999999989</v>
      </c>
      <c r="H5" s="451">
        <f>G5/C5</f>
        <v>0.66441579806834183</v>
      </c>
      <c r="J5" s="487"/>
    </row>
    <row r="6" spans="1:11" ht="33" customHeight="1" x14ac:dyDescent="0.2">
      <c r="A6" s="371" t="s">
        <v>1042</v>
      </c>
      <c r="B6" s="371">
        <v>13321.1</v>
      </c>
      <c r="C6" s="371">
        <v>6275</v>
      </c>
      <c r="D6" s="371">
        <f>678.3+6165.9</f>
        <v>6844.2</v>
      </c>
      <c r="E6" s="371">
        <f t="shared" si="0"/>
        <v>201.90000000000055</v>
      </c>
      <c r="F6" s="371">
        <v>3.23</v>
      </c>
      <c r="G6" s="440">
        <f t="shared" si="1"/>
        <v>652.13700000000176</v>
      </c>
      <c r="H6" s="451">
        <f t="shared" ref="H6:H7" si="2">G6/C6</f>
        <v>0.10392621513944252</v>
      </c>
    </row>
    <row r="7" spans="1:11" ht="33" customHeight="1" x14ac:dyDescent="0.2">
      <c r="A7" s="371" t="s">
        <v>1421</v>
      </c>
      <c r="B7" s="371">
        <v>1409.2</v>
      </c>
      <c r="C7" s="371">
        <v>1221.3</v>
      </c>
      <c r="D7" s="371">
        <v>0</v>
      </c>
      <c r="E7" s="371">
        <f t="shared" si="0"/>
        <v>187.90000000000009</v>
      </c>
      <c r="F7" s="371">
        <v>3.23</v>
      </c>
      <c r="G7" s="440">
        <f t="shared" si="1"/>
        <v>606.91700000000026</v>
      </c>
      <c r="H7" s="451">
        <f t="shared" si="2"/>
        <v>0.49694342094489502</v>
      </c>
    </row>
    <row r="8" spans="1:11" ht="33" customHeight="1" x14ac:dyDescent="0.2">
      <c r="A8" s="371" t="s">
        <v>1422</v>
      </c>
      <c r="B8" s="371">
        <v>1308.0999999999999</v>
      </c>
      <c r="C8" s="371">
        <v>1303.5999999999999</v>
      </c>
      <c r="D8" s="371">
        <v>0</v>
      </c>
      <c r="E8" s="371">
        <f t="shared" si="0"/>
        <v>4.5</v>
      </c>
      <c r="F8" s="371">
        <v>3.23</v>
      </c>
      <c r="G8" s="440">
        <f t="shared" si="1"/>
        <v>14.535</v>
      </c>
      <c r="H8" s="451">
        <f>G8/C8</f>
        <v>1.1149892605093588E-2</v>
      </c>
    </row>
    <row r="9" spans="1:11" ht="33" customHeight="1" x14ac:dyDescent="0.2">
      <c r="A9" s="371" t="s">
        <v>82</v>
      </c>
      <c r="B9" s="371">
        <v>2004.4</v>
      </c>
      <c r="C9" s="371">
        <f>1712.8</f>
        <v>1712.8</v>
      </c>
      <c r="D9" s="371">
        <f>210.1+69.4-18.03</f>
        <v>261.47000000000003</v>
      </c>
      <c r="E9" s="371">
        <f t="shared" si="0"/>
        <v>30.130000000000109</v>
      </c>
      <c r="F9" s="371">
        <v>3.23</v>
      </c>
      <c r="G9" s="440">
        <f>E9*F9</f>
        <v>97.319900000000345</v>
      </c>
      <c r="H9" s="451">
        <f>G9/C9</f>
        <v>5.6819184960299127E-2</v>
      </c>
    </row>
    <row r="10" spans="1:11" ht="33" customHeight="1" x14ac:dyDescent="0.2">
      <c r="A10" s="371" t="s">
        <v>1427</v>
      </c>
      <c r="B10" s="371">
        <f>64.6+236.9</f>
        <v>301.5</v>
      </c>
      <c r="C10" s="371"/>
      <c r="D10" s="371">
        <v>301.5</v>
      </c>
      <c r="E10" s="371"/>
      <c r="F10" s="371"/>
      <c r="G10" s="440"/>
      <c r="H10" s="371"/>
    </row>
    <row r="11" spans="1:11" ht="33" customHeight="1" x14ac:dyDescent="0.35">
      <c r="A11" s="358" t="s">
        <v>1423</v>
      </c>
      <c r="B11" s="358">
        <f>SUM(B4:B10)</f>
        <v>65706.699999999983</v>
      </c>
      <c r="C11" s="358">
        <f>SUM(C4:C9)</f>
        <v>44335.500000000007</v>
      </c>
      <c r="D11" s="457">
        <f>SUM(D4:D10)</f>
        <v>13674.17</v>
      </c>
      <c r="E11" s="358">
        <f>SUM(E4:E9)</f>
        <v>7697.0299999999943</v>
      </c>
      <c r="F11" s="371">
        <v>3.23</v>
      </c>
      <c r="G11" s="441">
        <f>SUM(G4:G9)</f>
        <v>24861.406899999984</v>
      </c>
      <c r="H11" s="566">
        <f>G11/C11</f>
        <v>0.560756208907083</v>
      </c>
    </row>
    <row r="12" spans="1:11" ht="33" customHeight="1" x14ac:dyDescent="0.2">
      <c r="C12" s="358">
        <f>C11-C6</f>
        <v>38060.500000000007</v>
      </c>
      <c r="H12" s="448"/>
    </row>
    <row r="13" spans="1:11" ht="23.25" customHeight="1" x14ac:dyDescent="0.2">
      <c r="A13" t="s">
        <v>1437</v>
      </c>
      <c r="H13" s="447">
        <f>'Общ. счетчики'!B52</f>
        <v>118320</v>
      </c>
      <c r="I13" s="765"/>
    </row>
    <row r="14" spans="1:11" ht="23.25" customHeight="1" x14ac:dyDescent="0.2">
      <c r="A14" t="s">
        <v>1444</v>
      </c>
      <c r="H14" s="449"/>
      <c r="I14" s="467"/>
    </row>
    <row r="15" spans="1:11" ht="15" customHeight="1" x14ac:dyDescent="0.2">
      <c r="A15" s="358" t="s">
        <v>1383</v>
      </c>
      <c r="H15" s="759">
        <f>Под.6!F202+'Нежелые помещения'!F5</f>
        <v>42762</v>
      </c>
      <c r="I15" s="467"/>
      <c r="K15" s="462"/>
    </row>
    <row r="16" spans="1:11" ht="15" customHeight="1" x14ac:dyDescent="0.2">
      <c r="A16" s="358" t="s">
        <v>1384</v>
      </c>
      <c r="H16" s="759">
        <f>'Под. 1 и 2'!F118+'Под. 3'!F32+'Под. 4  и 5'!F60+'Нежелые помещения'!F22+'Нежелые помещения'!F14+'Нежелые помещения'!F10</f>
        <v>40856</v>
      </c>
      <c r="I16" s="467"/>
    </row>
    <row r="17" spans="1:10" ht="15" customHeight="1" x14ac:dyDescent="0.2">
      <c r="A17" s="358" t="s">
        <v>1385</v>
      </c>
      <c r="H17" s="759">
        <f>'Общ. счетчики'!G50</f>
        <v>10700</v>
      </c>
      <c r="I17" s="467"/>
      <c r="J17" s="487"/>
    </row>
    <row r="18" spans="1:10" ht="23.25" customHeight="1" x14ac:dyDescent="0.2">
      <c r="A18" t="s">
        <v>1439</v>
      </c>
      <c r="H18" s="449"/>
      <c r="I18" s="467"/>
    </row>
    <row r="19" spans="1:10" ht="23.25" customHeight="1" x14ac:dyDescent="0.2">
      <c r="A19" t="s">
        <v>1438</v>
      </c>
      <c r="H19" s="450">
        <f>SUM(H15:H18)</f>
        <v>94318</v>
      </c>
      <c r="I19" s="450"/>
      <c r="J19" s="768"/>
    </row>
    <row r="20" spans="1:10" ht="23.25" customHeight="1" x14ac:dyDescent="0.2">
      <c r="A20" s="13" t="s">
        <v>1991</v>
      </c>
      <c r="H20" s="760">
        <v>0</v>
      </c>
      <c r="I20" s="450"/>
    </row>
    <row r="21" spans="1:10" ht="33" customHeight="1" x14ac:dyDescent="0.2">
      <c r="G21" s="706" t="s">
        <v>2027</v>
      </c>
      <c r="H21" s="707">
        <f>H13-H19-H20</f>
        <v>24002</v>
      </c>
      <c r="I21" s="448"/>
    </row>
    <row r="22" spans="1:10" ht="33" customHeight="1" x14ac:dyDescent="0.2">
      <c r="H22" s="770"/>
      <c r="I22" s="448"/>
    </row>
  </sheetData>
  <customSheetViews>
    <customSheetView guid="{59BB3A05-2517-4212-B4B0-766CE27362F6}" fitToPage="1" state="hidden" topLeftCell="A10">
      <selection activeCell="H22" sqref="H22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0">
      <selection activeCell="H13" sqref="H13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D14" sqref="D14"/>
    </sheetView>
  </sheetViews>
  <sheetFormatPr defaultColWidth="9.140625" defaultRowHeight="33" customHeight="1" x14ac:dyDescent="0.2"/>
  <cols>
    <col min="1" max="1" width="6.5703125" style="359" customWidth="1"/>
    <col min="2" max="2" width="23.5703125" style="359" customWidth="1"/>
    <col min="3" max="3" width="10.140625" style="359" customWidth="1"/>
    <col min="4" max="4" width="15.85546875" style="359" customWidth="1"/>
    <col min="5" max="5" width="10.7109375" style="359" customWidth="1"/>
    <col min="6" max="6" width="11.42578125" style="359" customWidth="1"/>
    <col min="7" max="7" width="18.5703125" style="359" customWidth="1"/>
    <col min="8" max="8" width="8.85546875" style="359" customWidth="1"/>
    <col min="9" max="16384" width="9.140625" style="359"/>
  </cols>
  <sheetData>
    <row r="1" spans="1:9" ht="36.75" customHeight="1" x14ac:dyDescent="0.2">
      <c r="A1" s="549" t="s">
        <v>2035</v>
      </c>
      <c r="B1" s="550"/>
      <c r="C1" s="550"/>
      <c r="D1" s="550"/>
      <c r="E1" s="550"/>
      <c r="F1" s="550"/>
      <c r="G1" s="550"/>
    </row>
    <row r="2" spans="1:9" ht="15" customHeight="1" x14ac:dyDescent="0.2">
      <c r="A2" s="889" t="s">
        <v>1400</v>
      </c>
      <c r="B2" s="889" t="s">
        <v>1401</v>
      </c>
      <c r="C2" s="889" t="s">
        <v>1402</v>
      </c>
      <c r="D2" s="889" t="s">
        <v>1403</v>
      </c>
      <c r="E2" s="889" t="s">
        <v>1404</v>
      </c>
      <c r="F2" s="889"/>
      <c r="G2" s="889"/>
    </row>
    <row r="3" spans="1:9" ht="15" customHeight="1" x14ac:dyDescent="0.2">
      <c r="A3" s="889"/>
      <c r="B3" s="889"/>
      <c r="C3" s="889"/>
      <c r="D3" s="889"/>
      <c r="E3" s="889" t="s">
        <v>1405</v>
      </c>
      <c r="F3" s="889"/>
      <c r="G3" s="889" t="s">
        <v>1408</v>
      </c>
    </row>
    <row r="4" spans="1:9" ht="15" customHeight="1" x14ac:dyDescent="0.2">
      <c r="A4" s="889"/>
      <c r="B4" s="889"/>
      <c r="C4" s="889"/>
      <c r="D4" s="866"/>
      <c r="E4" s="444" t="s">
        <v>1406</v>
      </c>
      <c r="F4" s="444" t="s">
        <v>1407</v>
      </c>
      <c r="G4" s="889"/>
    </row>
    <row r="5" spans="1:9" ht="17.25" customHeight="1" x14ac:dyDescent="0.2">
      <c r="A5" s="360" t="s">
        <v>1411</v>
      </c>
      <c r="B5" s="361" t="s">
        <v>1409</v>
      </c>
      <c r="C5" s="445" t="s">
        <v>1410</v>
      </c>
      <c r="D5" s="723">
        <v>4806.05</v>
      </c>
      <c r="E5" s="670"/>
      <c r="F5" s="361"/>
      <c r="G5" s="362"/>
    </row>
    <row r="6" spans="1:9" ht="21.75" customHeight="1" x14ac:dyDescent="0.2">
      <c r="A6" s="360" t="s">
        <v>1411</v>
      </c>
      <c r="B6" s="361" t="s">
        <v>1413</v>
      </c>
      <c r="C6" s="362" t="s">
        <v>1410</v>
      </c>
      <c r="D6" s="689"/>
      <c r="E6" s="461">
        <f>E7*0.087</f>
        <v>90.590489999999988</v>
      </c>
      <c r="F6" s="461">
        <f>F7*0.087</f>
        <v>42.432510000000001</v>
      </c>
      <c r="G6" s="461">
        <f>G7*0.087</f>
        <v>3.34863</v>
      </c>
      <c r="I6" s="771"/>
    </row>
    <row r="7" spans="1:9" ht="21.75" customHeight="1" x14ac:dyDescent="0.2">
      <c r="A7" s="360" t="s">
        <v>1414</v>
      </c>
      <c r="B7" s="361" t="s">
        <v>1415</v>
      </c>
      <c r="C7" s="362" t="s">
        <v>1416</v>
      </c>
      <c r="D7" s="361"/>
      <c r="E7" s="576">
        <f>1529-F7</f>
        <v>1041.27</v>
      </c>
      <c r="F7" s="362">
        <f>151*3.23</f>
        <v>487.73</v>
      </c>
      <c r="G7" s="719">
        <v>38.49</v>
      </c>
    </row>
    <row r="8" spans="1:9" ht="12" customHeight="1" x14ac:dyDescent="0.2">
      <c r="A8" s="360" t="s">
        <v>1414</v>
      </c>
      <c r="B8" s="361" t="s">
        <v>1417</v>
      </c>
      <c r="C8" s="362" t="s">
        <v>1416</v>
      </c>
      <c r="D8" s="553">
        <v>287256</v>
      </c>
      <c r="E8" s="576">
        <v>1940</v>
      </c>
      <c r="F8" s="362">
        <f>151*4.33</f>
        <v>653.83000000000004</v>
      </c>
      <c r="G8" s="719">
        <v>38.49</v>
      </c>
      <c r="H8" s="538"/>
    </row>
    <row r="9" spans="1:9" ht="12" customHeight="1" x14ac:dyDescent="0.2">
      <c r="A9" s="360" t="s">
        <v>1414</v>
      </c>
      <c r="B9" s="361" t="s">
        <v>1418</v>
      </c>
      <c r="C9" s="362" t="s">
        <v>1416</v>
      </c>
      <c r="D9" s="361"/>
      <c r="E9" s="461">
        <f>E7+E8</f>
        <v>2981.27</v>
      </c>
      <c r="F9" s="461">
        <f>F7+F8</f>
        <v>1141.56</v>
      </c>
      <c r="G9" s="719">
        <f>G7+G8</f>
        <v>76.98</v>
      </c>
    </row>
    <row r="10" spans="1:9" ht="12" customHeight="1" x14ac:dyDescent="0.2">
      <c r="A10" s="360" t="s">
        <v>1412</v>
      </c>
      <c r="B10" s="361" t="s">
        <v>1419</v>
      </c>
      <c r="C10" s="362" t="s">
        <v>1388</v>
      </c>
      <c r="D10" s="525"/>
      <c r="E10" s="526">
        <f>82869-F10</f>
        <v>79544</v>
      </c>
      <c r="F10" s="671">
        <f>Под.6!G202+'Под. 4  и 5'!G60+'Под. 3'!G32+'Под. 1 и 2'!G118</f>
        <v>3325</v>
      </c>
      <c r="G10" s="530">
        <f>24861.41</f>
        <v>24861.41</v>
      </c>
    </row>
    <row r="11" spans="1:9" ht="15" customHeight="1" x14ac:dyDescent="0.2">
      <c r="E11" s="887"/>
      <c r="F11" s="888"/>
    </row>
    <row r="12" spans="1:9" ht="33" customHeight="1" x14ac:dyDescent="0.2">
      <c r="F12" s="754"/>
    </row>
    <row r="13" spans="1:9" ht="33" customHeight="1" x14ac:dyDescent="0.2">
      <c r="G13" s="528"/>
    </row>
    <row r="14" spans="1:9" ht="33" customHeight="1" x14ac:dyDescent="0.2">
      <c r="F14" s="359" t="s">
        <v>492</v>
      </c>
      <c r="G14" s="528"/>
    </row>
  </sheetData>
  <customSheetViews>
    <customSheetView guid="{59BB3A05-2517-4212-B4B0-766CE27362F6}" scale="110" fitToPage="1">
      <selection activeCell="D14" sqref="D14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10" sqref="E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8"/>
      <c r="C2" s="358"/>
      <c r="D2" s="358"/>
      <c r="E2" s="358"/>
    </row>
    <row r="3" spans="1:5" x14ac:dyDescent="0.2">
      <c r="A3" s="239"/>
      <c r="B3" s="239"/>
      <c r="C3" s="239"/>
      <c r="D3" s="239"/>
      <c r="E3" s="239"/>
    </row>
    <row r="6" spans="1:5" ht="36.75" customHeight="1" x14ac:dyDescent="0.2">
      <c r="A6" s="358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9" customWidth="1"/>
    <col min="2" max="2" width="23.5703125" style="359" customWidth="1"/>
    <col min="3" max="3" width="10.140625" style="359" customWidth="1"/>
    <col min="4" max="4" width="15.85546875" style="359" customWidth="1"/>
    <col min="5" max="5" width="10.7109375" style="359" customWidth="1"/>
    <col min="6" max="6" width="11.42578125" style="359" customWidth="1"/>
    <col min="7" max="7" width="18.5703125" style="359" customWidth="1"/>
    <col min="8" max="8" width="8.85546875" style="359" customWidth="1"/>
    <col min="9" max="9" width="9.140625" style="359"/>
    <col min="10" max="10" width="10" style="359" bestFit="1" customWidth="1"/>
    <col min="11" max="16384" width="9.140625" style="359"/>
  </cols>
  <sheetData>
    <row r="1" spans="1:13" ht="36.75" customHeight="1" x14ac:dyDescent="0.2">
      <c r="A1" s="549" t="s">
        <v>2006</v>
      </c>
      <c r="B1" s="550"/>
      <c r="C1" s="550"/>
      <c r="D1" s="550"/>
      <c r="E1" s="550"/>
      <c r="F1" s="550"/>
      <c r="G1" s="550"/>
    </row>
    <row r="2" spans="1:13" ht="46.5" customHeight="1" x14ac:dyDescent="0.2">
      <c r="A2" s="444" t="s">
        <v>1400</v>
      </c>
      <c r="B2" s="444" t="s">
        <v>1401</v>
      </c>
      <c r="C2" s="444" t="s">
        <v>1402</v>
      </c>
      <c r="D2" s="444" t="s">
        <v>1403</v>
      </c>
      <c r="E2" s="444" t="s">
        <v>1404</v>
      </c>
      <c r="F2"/>
      <c r="G2"/>
    </row>
    <row r="3" spans="1:13" ht="35.25" customHeight="1" x14ac:dyDescent="0.2">
      <c r="A3"/>
      <c r="B3"/>
      <c r="C3"/>
      <c r="D3"/>
      <c r="E3" s="444" t="s">
        <v>1405</v>
      </c>
      <c r="F3"/>
      <c r="G3" s="444" t="s">
        <v>1408</v>
      </c>
      <c r="J3" s="753" t="s">
        <v>2014</v>
      </c>
      <c r="K3" s="753" t="s">
        <v>2021</v>
      </c>
      <c r="L3" s="753" t="s">
        <v>2022</v>
      </c>
      <c r="M3" s="359" t="s">
        <v>2025</v>
      </c>
    </row>
    <row r="4" spans="1:13" ht="15" customHeight="1" x14ac:dyDescent="0.2">
      <c r="A4"/>
      <c r="B4"/>
      <c r="C4"/>
      <c r="D4"/>
      <c r="E4" s="444" t="s">
        <v>1406</v>
      </c>
      <c r="F4" s="444" t="s">
        <v>1407</v>
      </c>
      <c r="G4"/>
    </row>
    <row r="5" spans="1:13" ht="17.25" customHeight="1" x14ac:dyDescent="0.2">
      <c r="A5" s="360" t="s">
        <v>1411</v>
      </c>
      <c r="B5" s="361" t="s">
        <v>1409</v>
      </c>
      <c r="C5" s="445" t="s">
        <v>1410</v>
      </c>
      <c r="D5" s="723">
        <v>3959.46</v>
      </c>
      <c r="E5" s="670">
        <f>236.21+21.99</f>
        <v>258.2</v>
      </c>
      <c r="F5" s="361"/>
      <c r="G5" s="362">
        <v>302.08</v>
      </c>
      <c r="I5" s="755" t="s">
        <v>2015</v>
      </c>
      <c r="J5" s="359">
        <f>Под.6!F202</f>
        <v>42739</v>
      </c>
      <c r="K5" s="359">
        <f>'Общ. счетчики'!G39+'Общ. счетчики'!G38</f>
        <v>44640</v>
      </c>
      <c r="L5" s="359">
        <f>'Общ. счетчики'!G36+'Общ. счетчики'!G37</f>
        <v>4335</v>
      </c>
    </row>
    <row r="6" spans="1:13" ht="21.75" customHeight="1" x14ac:dyDescent="0.2">
      <c r="A6" s="360" t="s">
        <v>1411</v>
      </c>
      <c r="B6" s="361" t="s">
        <v>1413</v>
      </c>
      <c r="C6" s="362" t="s">
        <v>1410</v>
      </c>
      <c r="D6" s="689"/>
      <c r="E6" s="461">
        <f>E7*0.051</f>
        <v>62.778449999999999</v>
      </c>
      <c r="F6" s="461">
        <f>F7*0.051</f>
        <v>22.23855</v>
      </c>
      <c r="G6" s="546">
        <f>G7*0.051</f>
        <v>5.7629999999999999</v>
      </c>
      <c r="I6" s="755" t="s">
        <v>2016</v>
      </c>
      <c r="J6" s="754">
        <f>'Под. 1 и 2'!F118+'Под. 3'!F32+'Под. 4  и 5'!F60</f>
        <v>40130</v>
      </c>
      <c r="K6" s="359">
        <f>'Общ. счетчики'!G10+'Общ. счетчики'!G11+'Общ. счетчики'!G15+'Общ. счетчики'!G16+'Общ. счетчики'!G20+'Общ. счетчики'!G21</f>
        <v>41480</v>
      </c>
      <c r="L6" s="359">
        <f>'Общ. счетчики'!G8+'Общ. счетчики'!G9+'Общ. счетчики'!G13+'Общ. счетчики'!G14+'Общ. счетчики'!G18+'Общ. счетчики'!G19</f>
        <v>7145</v>
      </c>
    </row>
    <row r="7" spans="1:13" ht="21.75" customHeight="1" x14ac:dyDescent="0.2">
      <c r="A7" s="360" t="s">
        <v>1414</v>
      </c>
      <c r="B7" s="361" t="s">
        <v>1415</v>
      </c>
      <c r="C7" s="362" t="s">
        <v>1416</v>
      </c>
      <c r="D7" s="361"/>
      <c r="E7" s="576">
        <f>1667-F7</f>
        <v>1230.95</v>
      </c>
      <c r="F7" s="362">
        <f>135*3.23</f>
        <v>436.05</v>
      </c>
      <c r="G7" s="576">
        <v>113</v>
      </c>
      <c r="I7" s="755" t="s">
        <v>2017</v>
      </c>
      <c r="J7" s="359">
        <f>'корп. 3'!C8+'корп. 3'!C7</f>
        <v>10700</v>
      </c>
      <c r="K7" s="754">
        <f>'Общ. счетчики'!G50</f>
        <v>10700</v>
      </c>
      <c r="L7" s="754">
        <f>K7</f>
        <v>10700</v>
      </c>
    </row>
    <row r="8" spans="1:13" ht="12" customHeight="1" x14ac:dyDescent="0.2">
      <c r="A8" s="360" t="s">
        <v>1414</v>
      </c>
      <c r="B8" s="361" t="s">
        <v>1417</v>
      </c>
      <c r="C8" s="362" t="s">
        <v>1416</v>
      </c>
      <c r="D8" s="553">
        <v>263623</v>
      </c>
      <c r="E8" s="576">
        <f>2650-F8</f>
        <v>2065.4499999999998</v>
      </c>
      <c r="F8" s="362">
        <f>135*4.33</f>
        <v>584.54999999999995</v>
      </c>
      <c r="G8" s="576">
        <v>113</v>
      </c>
      <c r="H8" s="538"/>
      <c r="I8" s="755" t="s">
        <v>2018</v>
      </c>
      <c r="K8" s="756"/>
      <c r="L8" s="756"/>
    </row>
    <row r="9" spans="1:13" ht="12" customHeight="1" x14ac:dyDescent="0.2">
      <c r="A9" s="360" t="s">
        <v>1414</v>
      </c>
      <c r="B9" s="361" t="s">
        <v>1418</v>
      </c>
      <c r="C9" s="362" t="s">
        <v>1416</v>
      </c>
      <c r="D9" s="361"/>
      <c r="E9" s="461">
        <f>E7+E8</f>
        <v>3296.3999999999996</v>
      </c>
      <c r="F9" s="461">
        <f>F7+F8</f>
        <v>1020.5999999999999</v>
      </c>
      <c r="G9" s="576">
        <v>226</v>
      </c>
      <c r="I9" s="755" t="s">
        <v>2023</v>
      </c>
      <c r="J9" s="754">
        <f>J5+J6+J7</f>
        <v>93569</v>
      </c>
      <c r="K9" s="754">
        <f>K5+K6+K7+K8</f>
        <v>96820</v>
      </c>
      <c r="L9" s="754">
        <f>L5+L6+L7+L8</f>
        <v>22180</v>
      </c>
      <c r="M9" s="754">
        <f>'Нежелые помещения'!F27</f>
        <v>2037</v>
      </c>
    </row>
    <row r="10" spans="1:13" ht="12" customHeight="1" x14ac:dyDescent="0.2">
      <c r="A10" s="360" t="s">
        <v>1412</v>
      </c>
      <c r="B10" s="361" t="s">
        <v>1419</v>
      </c>
      <c r="C10" s="362" t="s">
        <v>1388</v>
      </c>
      <c r="D10" s="525"/>
      <c r="E10" s="526">
        <f>'Норматив ээ'!H19-F10</f>
        <v>90993</v>
      </c>
      <c r="F10" s="671">
        <f>Под.6!G202+'Под. 4  и 5'!G60+'Под. 3'!G32+'Под. 1 и 2'!G118</f>
        <v>3325</v>
      </c>
      <c r="G10" s="530">
        <f>24861.41-'Норматив ээ'!H21</f>
        <v>859.40999999999985</v>
      </c>
      <c r="I10" s="755" t="s">
        <v>2019</v>
      </c>
      <c r="J10" s="757">
        <f>(K9+L9)-J9-M9</f>
        <v>23394</v>
      </c>
    </row>
    <row r="11" spans="1:13" ht="15" customHeight="1" x14ac:dyDescent="0.2">
      <c r="E11" s="748"/>
      <c r="F11"/>
      <c r="I11" s="755" t="s">
        <v>2020</v>
      </c>
      <c r="J11" s="758">
        <f>J10/'Норматив ээ'!C12</f>
        <v>0.61465298669223989</v>
      </c>
      <c r="K11" s="753" t="s">
        <v>2024</v>
      </c>
    </row>
    <row r="13" spans="1:13" ht="33" customHeight="1" x14ac:dyDescent="0.2">
      <c r="G13" s="528"/>
    </row>
    <row r="14" spans="1:13" ht="33" customHeight="1" x14ac:dyDescent="0.2">
      <c r="F14" s="359" t="s">
        <v>492</v>
      </c>
      <c r="G14" s="528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79" zoomScale="120" zoomScaleSheetLayoutView="120" workbookViewId="0">
      <selection activeCell="D40" sqref="D40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05" t="s">
        <v>495</v>
      </c>
      <c r="D1" s="806"/>
      <c r="E1" s="806"/>
    </row>
    <row r="2" spans="1:9" ht="20.25" customHeight="1" thickBot="1" x14ac:dyDescent="0.25">
      <c r="A2" s="1" t="s">
        <v>496</v>
      </c>
      <c r="B2" s="1"/>
      <c r="C2" s="1"/>
      <c r="E2" s="807" t="s">
        <v>2033</v>
      </c>
      <c r="F2" s="807"/>
      <c r="H2" s="809"/>
      <c r="I2" s="809"/>
    </row>
    <row r="3" spans="1:9" ht="13.5" thickBot="1" x14ac:dyDescent="0.25">
      <c r="A3" s="810" t="s">
        <v>1122</v>
      </c>
      <c r="B3" s="808" t="s">
        <v>481</v>
      </c>
      <c r="C3" s="808" t="s">
        <v>1</v>
      </c>
      <c r="D3" s="808" t="s">
        <v>2</v>
      </c>
      <c r="E3" s="808"/>
      <c r="F3" s="808" t="s">
        <v>5</v>
      </c>
      <c r="H3" s="809"/>
      <c r="I3" s="809"/>
    </row>
    <row r="4" spans="1:9" ht="13.5" thickBot="1" x14ac:dyDescent="0.25">
      <c r="A4" s="811"/>
      <c r="B4" s="808"/>
      <c r="C4" s="808"/>
      <c r="D4" s="808"/>
      <c r="E4" s="808"/>
      <c r="F4" s="808"/>
      <c r="H4" s="809"/>
      <c r="I4" s="809"/>
    </row>
    <row r="5" spans="1:9" ht="13.5" thickBot="1" x14ac:dyDescent="0.25">
      <c r="A5" s="812"/>
      <c r="B5" s="813"/>
      <c r="C5" s="808"/>
      <c r="D5" s="109" t="s">
        <v>6</v>
      </c>
      <c r="E5" s="110" t="s">
        <v>7</v>
      </c>
      <c r="F5" s="808"/>
    </row>
    <row r="6" spans="1:9" ht="13.5" thickBot="1" x14ac:dyDescent="0.25">
      <c r="A6" s="222" t="s">
        <v>497</v>
      </c>
      <c r="B6" s="617" t="s">
        <v>1049</v>
      </c>
      <c r="C6" s="690" t="s">
        <v>1978</v>
      </c>
      <c r="D6" s="21">
        <v>1140</v>
      </c>
      <c r="E6" s="21">
        <v>1235</v>
      </c>
      <c r="F6" s="311">
        <f t="shared" ref="F6" si="0">E6-D6</f>
        <v>95</v>
      </c>
    </row>
    <row r="7" spans="1:9" ht="15" customHeight="1" thickBot="1" x14ac:dyDescent="0.25">
      <c r="A7" s="171" t="s">
        <v>499</v>
      </c>
      <c r="B7" s="618" t="s">
        <v>1050</v>
      </c>
      <c r="C7" s="594" t="s">
        <v>500</v>
      </c>
      <c r="D7" s="21">
        <v>23270</v>
      </c>
      <c r="E7" s="21">
        <v>23415</v>
      </c>
      <c r="F7" s="311">
        <f t="shared" ref="F7:F69" si="1">E7-D7</f>
        <v>145</v>
      </c>
      <c r="G7" s="32"/>
    </row>
    <row r="8" spans="1:9" ht="15" customHeight="1" thickBot="1" x14ac:dyDescent="0.25">
      <c r="A8" s="171" t="s">
        <v>501</v>
      </c>
      <c r="B8" s="619" t="s">
        <v>1051</v>
      </c>
      <c r="C8" s="595" t="s">
        <v>1716</v>
      </c>
      <c r="D8" s="21">
        <v>20705</v>
      </c>
      <c r="E8" s="21">
        <v>20870</v>
      </c>
      <c r="F8" s="311">
        <f t="shared" si="1"/>
        <v>165</v>
      </c>
      <c r="G8" s="295"/>
    </row>
    <row r="9" spans="1:9" ht="15" customHeight="1" thickBot="1" x14ac:dyDescent="0.25">
      <c r="A9" s="223" t="s">
        <v>502</v>
      </c>
      <c r="B9" s="618" t="s">
        <v>1052</v>
      </c>
      <c r="C9" s="596" t="s">
        <v>1635</v>
      </c>
      <c r="D9" s="151">
        <v>25355</v>
      </c>
      <c r="E9" s="151">
        <v>25995</v>
      </c>
      <c r="F9" s="311">
        <f t="shared" ref="F9" si="2">E9-D9</f>
        <v>640</v>
      </c>
      <c r="G9" s="32"/>
    </row>
    <row r="10" spans="1:9" ht="13.5" customHeight="1" thickBot="1" x14ac:dyDescent="0.25">
      <c r="A10" s="223" t="s">
        <v>503</v>
      </c>
      <c r="B10" s="619" t="s">
        <v>1761</v>
      </c>
      <c r="C10" s="597" t="s">
        <v>504</v>
      </c>
      <c r="D10" s="578"/>
      <c r="E10" s="578"/>
      <c r="F10" s="587">
        <v>355</v>
      </c>
      <c r="G10" s="496">
        <v>111105</v>
      </c>
    </row>
    <row r="11" spans="1:9" ht="12.75" customHeight="1" thickBot="1" x14ac:dyDescent="0.25">
      <c r="A11" s="224" t="s">
        <v>506</v>
      </c>
      <c r="B11" s="618" t="s">
        <v>1691</v>
      </c>
      <c r="C11" s="598" t="s">
        <v>985</v>
      </c>
      <c r="D11" s="151">
        <v>27005</v>
      </c>
      <c r="E11" s="151">
        <v>27120</v>
      </c>
      <c r="F11" s="311">
        <f t="shared" si="1"/>
        <v>115</v>
      </c>
      <c r="G11" s="159" t="s">
        <v>505</v>
      </c>
    </row>
    <row r="12" spans="1:9" ht="12.75" customHeight="1" thickBot="1" x14ac:dyDescent="0.25">
      <c r="A12" s="171" t="s">
        <v>507</v>
      </c>
      <c r="B12" s="722" t="s">
        <v>1053</v>
      </c>
      <c r="C12" s="599" t="s">
        <v>959</v>
      </c>
      <c r="D12" s="28">
        <v>20450</v>
      </c>
      <c r="E12" s="28">
        <v>20545</v>
      </c>
      <c r="F12" s="311">
        <f t="shared" si="1"/>
        <v>95</v>
      </c>
      <c r="G12" s="572"/>
    </row>
    <row r="13" spans="1:9" ht="13.5" customHeight="1" thickBot="1" x14ac:dyDescent="0.25">
      <c r="A13" s="171" t="s">
        <v>508</v>
      </c>
      <c r="B13" s="618" t="s">
        <v>1692</v>
      </c>
      <c r="C13" s="598" t="s">
        <v>1717</v>
      </c>
      <c r="D13" s="21">
        <v>31205</v>
      </c>
      <c r="E13" s="21">
        <v>31605</v>
      </c>
      <c r="F13" s="311">
        <f t="shared" si="1"/>
        <v>400</v>
      </c>
      <c r="G13" s="349"/>
    </row>
    <row r="14" spans="1:9" ht="13.5" customHeight="1" thickBot="1" x14ac:dyDescent="0.25">
      <c r="A14" s="539" t="s">
        <v>509</v>
      </c>
      <c r="B14" s="619" t="s">
        <v>1054</v>
      </c>
      <c r="C14" s="597" t="s">
        <v>1718</v>
      </c>
      <c r="D14" s="157">
        <v>21655</v>
      </c>
      <c r="E14" s="157">
        <v>21850</v>
      </c>
      <c r="F14" s="311">
        <f t="shared" si="1"/>
        <v>195</v>
      </c>
      <c r="G14" s="135" t="s">
        <v>510</v>
      </c>
    </row>
    <row r="15" spans="1:9" ht="15.75" customHeight="1" thickBot="1" x14ac:dyDescent="0.25">
      <c r="A15" s="284" t="s">
        <v>1363</v>
      </c>
      <c r="B15" s="620" t="s">
        <v>1055</v>
      </c>
      <c r="C15" s="600" t="s">
        <v>1343</v>
      </c>
      <c r="D15" s="158">
        <v>41170</v>
      </c>
      <c r="E15" s="158">
        <v>41505</v>
      </c>
      <c r="F15" s="311">
        <f t="shared" si="1"/>
        <v>335</v>
      </c>
      <c r="G15" s="285"/>
      <c r="H15" s="286"/>
    </row>
    <row r="16" spans="1:9" ht="13.5" customHeight="1" thickBot="1" x14ac:dyDescent="0.25">
      <c r="A16" s="287" t="s">
        <v>511</v>
      </c>
      <c r="B16" s="618" t="s">
        <v>1986</v>
      </c>
      <c r="C16" s="597" t="s">
        <v>512</v>
      </c>
      <c r="D16" s="374">
        <v>43485</v>
      </c>
      <c r="E16" s="374">
        <v>43530</v>
      </c>
      <c r="F16" s="311">
        <f t="shared" si="1"/>
        <v>45</v>
      </c>
      <c r="G16" s="111"/>
    </row>
    <row r="17" spans="1:13" ht="15" customHeight="1" thickBot="1" x14ac:dyDescent="0.25">
      <c r="A17" s="284" t="s">
        <v>513</v>
      </c>
      <c r="B17" s="619" t="s">
        <v>1693</v>
      </c>
      <c r="C17" s="601" t="s">
        <v>1719</v>
      </c>
      <c r="D17" s="276">
        <v>35300</v>
      </c>
      <c r="E17" s="276">
        <v>35855</v>
      </c>
      <c r="F17" s="311">
        <f t="shared" si="1"/>
        <v>555</v>
      </c>
      <c r="G17" s="373"/>
    </row>
    <row r="18" spans="1:13" ht="13.5" customHeight="1" thickBot="1" x14ac:dyDescent="0.25">
      <c r="A18" s="224" t="s">
        <v>514</v>
      </c>
      <c r="B18" s="618" t="s">
        <v>1056</v>
      </c>
      <c r="C18" s="602" t="s">
        <v>1720</v>
      </c>
      <c r="D18" s="22">
        <v>17200</v>
      </c>
      <c r="E18" s="22">
        <v>17400</v>
      </c>
      <c r="F18" s="311">
        <f t="shared" si="1"/>
        <v>200</v>
      </c>
      <c r="G18" s="135" t="s">
        <v>515</v>
      </c>
    </row>
    <row r="19" spans="1:13" ht="13.5" customHeight="1" thickBot="1" x14ac:dyDescent="0.25">
      <c r="A19" s="224" t="s">
        <v>516</v>
      </c>
      <c r="B19" s="619" t="s">
        <v>1057</v>
      </c>
      <c r="C19" s="603" t="s">
        <v>1628</v>
      </c>
      <c r="D19" s="21">
        <v>2695</v>
      </c>
      <c r="E19" s="21">
        <v>2755</v>
      </c>
      <c r="F19" s="311">
        <f t="shared" ref="F19" si="3">E19-D19</f>
        <v>60</v>
      </c>
      <c r="G19" s="542"/>
    </row>
    <row r="20" spans="1:13" ht="13.5" customHeight="1" thickBot="1" x14ac:dyDescent="0.25">
      <c r="A20" s="171" t="s">
        <v>517</v>
      </c>
      <c r="B20" s="618" t="s">
        <v>1058</v>
      </c>
      <c r="C20" s="595" t="s">
        <v>1721</v>
      </c>
      <c r="D20" s="21">
        <v>2600</v>
      </c>
      <c r="E20" s="21">
        <v>2690</v>
      </c>
      <c r="F20" s="311">
        <f t="shared" ref="F20" si="4">E20-D20</f>
        <v>90</v>
      </c>
      <c r="G20" s="124"/>
    </row>
    <row r="21" spans="1:13" ht="13.5" customHeight="1" thickBot="1" x14ac:dyDescent="0.25">
      <c r="A21" s="171" t="s">
        <v>518</v>
      </c>
      <c r="B21" s="618" t="s">
        <v>1694</v>
      </c>
      <c r="C21" s="603" t="s">
        <v>1591</v>
      </c>
      <c r="D21" s="21">
        <v>28695</v>
      </c>
      <c r="E21" s="21">
        <v>28955</v>
      </c>
      <c r="F21" s="311">
        <f t="shared" si="1"/>
        <v>260</v>
      </c>
      <c r="G21" s="520"/>
    </row>
    <row r="22" spans="1:13" ht="13.5" customHeight="1" thickBot="1" x14ac:dyDescent="0.25">
      <c r="A22" s="171" t="s">
        <v>519</v>
      </c>
      <c r="B22" s="619" t="s">
        <v>1695</v>
      </c>
      <c r="C22" s="602" t="s">
        <v>1543</v>
      </c>
      <c r="D22" s="22">
        <v>7370</v>
      </c>
      <c r="E22" s="22">
        <v>7550</v>
      </c>
      <c r="F22" s="311">
        <f t="shared" si="1"/>
        <v>180</v>
      </c>
      <c r="G22" s="460"/>
    </row>
    <row r="23" spans="1:13" ht="13.5" customHeight="1" thickBot="1" x14ac:dyDescent="0.25">
      <c r="A23" s="171" t="s">
        <v>521</v>
      </c>
      <c r="B23" s="636" t="s">
        <v>1059</v>
      </c>
      <c r="C23" s="712" t="s">
        <v>1995</v>
      </c>
      <c r="D23" s="22">
        <v>880</v>
      </c>
      <c r="E23" s="22">
        <v>985</v>
      </c>
      <c r="F23" s="311">
        <f t="shared" ref="F23" si="5">E23-D23</f>
        <v>105</v>
      </c>
      <c r="G23" s="124"/>
    </row>
    <row r="24" spans="1:13" ht="13.5" customHeight="1" thickBot="1" x14ac:dyDescent="0.25">
      <c r="A24" s="171" t="s">
        <v>522</v>
      </c>
      <c r="B24" s="619" t="s">
        <v>1696</v>
      </c>
      <c r="C24" s="602" t="s">
        <v>1544</v>
      </c>
      <c r="D24" s="22">
        <v>8665</v>
      </c>
      <c r="E24" s="22">
        <v>8905</v>
      </c>
      <c r="F24" s="311">
        <f t="shared" si="1"/>
        <v>240</v>
      </c>
      <c r="G24" s="111"/>
    </row>
    <row r="25" spans="1:13" ht="13.5" customHeight="1" thickBot="1" x14ac:dyDescent="0.25">
      <c r="A25" s="171" t="s">
        <v>523</v>
      </c>
      <c r="B25" s="618" t="s">
        <v>1060</v>
      </c>
      <c r="C25" s="603" t="s">
        <v>1722</v>
      </c>
      <c r="D25" s="22">
        <v>14425</v>
      </c>
      <c r="E25" s="22">
        <v>14540</v>
      </c>
      <c r="F25" s="311">
        <f t="shared" si="1"/>
        <v>115</v>
      </c>
      <c r="G25" s="351"/>
    </row>
    <row r="26" spans="1:13" ht="13.5" customHeight="1" thickBot="1" x14ac:dyDescent="0.25">
      <c r="A26" s="171" t="s">
        <v>524</v>
      </c>
      <c r="B26" s="619" t="s">
        <v>1697</v>
      </c>
      <c r="C26" s="602" t="s">
        <v>1541</v>
      </c>
      <c r="D26" s="22">
        <v>13505</v>
      </c>
      <c r="E26" s="22">
        <v>13685</v>
      </c>
      <c r="F26" s="311">
        <f t="shared" si="1"/>
        <v>180</v>
      </c>
      <c r="G26" s="126"/>
    </row>
    <row r="27" spans="1:13" ht="13.5" customHeight="1" thickBot="1" x14ac:dyDescent="0.25">
      <c r="A27" s="171" t="s">
        <v>526</v>
      </c>
      <c r="B27" s="618" t="s">
        <v>1092</v>
      </c>
      <c r="C27" s="603" t="s">
        <v>527</v>
      </c>
      <c r="D27" s="22">
        <v>50190</v>
      </c>
      <c r="E27" s="22">
        <v>50360</v>
      </c>
      <c r="F27" s="311">
        <f t="shared" si="1"/>
        <v>170</v>
      </c>
      <c r="G27" s="135" t="s">
        <v>531</v>
      </c>
    </row>
    <row r="28" spans="1:13" ht="13.5" customHeight="1" thickBot="1" x14ac:dyDescent="0.25">
      <c r="A28" s="171" t="s">
        <v>528</v>
      </c>
      <c r="B28" s="619" t="s">
        <v>1488</v>
      </c>
      <c r="C28" s="602" t="s">
        <v>1723</v>
      </c>
      <c r="D28" s="22">
        <v>12135</v>
      </c>
      <c r="E28" s="22">
        <v>12295</v>
      </c>
      <c r="F28" s="311">
        <f t="shared" si="1"/>
        <v>160</v>
      </c>
    </row>
    <row r="29" spans="1:13" ht="13.5" customHeight="1" thickBot="1" x14ac:dyDescent="0.25">
      <c r="A29" s="224" t="s">
        <v>529</v>
      </c>
      <c r="B29" s="618" t="s">
        <v>1061</v>
      </c>
      <c r="C29" s="603" t="s">
        <v>987</v>
      </c>
      <c r="D29" s="22">
        <v>63245</v>
      </c>
      <c r="E29" s="22">
        <v>63670</v>
      </c>
      <c r="F29" s="311">
        <f t="shared" si="1"/>
        <v>425</v>
      </c>
      <c r="G29" s="143" t="s">
        <v>988</v>
      </c>
    </row>
    <row r="30" spans="1:13" ht="13.5" customHeight="1" thickBot="1" x14ac:dyDescent="0.25">
      <c r="A30" s="224" t="s">
        <v>530</v>
      </c>
      <c r="B30" s="619" t="s">
        <v>1062</v>
      </c>
      <c r="C30" s="602" t="s">
        <v>1642</v>
      </c>
      <c r="D30" s="22">
        <v>8525</v>
      </c>
      <c r="E30" s="22">
        <v>8685</v>
      </c>
      <c r="F30" s="311">
        <f t="shared" ref="F30" si="6">E30-D30</f>
        <v>160</v>
      </c>
      <c r="G30" s="496"/>
      <c r="M30" s="496"/>
    </row>
    <row r="31" spans="1:13" ht="13.5" customHeight="1" thickBot="1" x14ac:dyDescent="0.25">
      <c r="A31" s="224" t="s">
        <v>532</v>
      </c>
      <c r="B31" s="618" t="s">
        <v>1063</v>
      </c>
      <c r="C31" s="603" t="s">
        <v>1683</v>
      </c>
      <c r="D31" s="22">
        <v>2485</v>
      </c>
      <c r="E31" s="22">
        <v>2505</v>
      </c>
      <c r="F31" s="311">
        <f t="shared" ref="F31" si="7">E31-D31</f>
        <v>20</v>
      </c>
      <c r="G31" s="113"/>
    </row>
    <row r="32" spans="1:13" ht="13.5" customHeight="1" thickBot="1" x14ac:dyDescent="0.25">
      <c r="A32" s="224" t="s">
        <v>533</v>
      </c>
      <c r="B32" s="619" t="s">
        <v>1695</v>
      </c>
      <c r="C32" s="603" t="s">
        <v>991</v>
      </c>
      <c r="D32" s="22">
        <v>25815</v>
      </c>
      <c r="E32" s="22">
        <v>25945</v>
      </c>
      <c r="F32" s="311">
        <f t="shared" si="1"/>
        <v>130</v>
      </c>
      <c r="G32" s="143" t="s">
        <v>992</v>
      </c>
    </row>
    <row r="33" spans="1:10" ht="13.5" customHeight="1" thickBot="1" x14ac:dyDescent="0.25">
      <c r="A33" s="224" t="s">
        <v>534</v>
      </c>
      <c r="B33" s="618" t="s">
        <v>1064</v>
      </c>
      <c r="C33" s="602" t="s">
        <v>535</v>
      </c>
      <c r="D33" s="276"/>
      <c r="E33" s="276"/>
      <c r="F33" s="587">
        <v>403</v>
      </c>
      <c r="G33" s="496">
        <v>120540</v>
      </c>
    </row>
    <row r="34" spans="1:10" ht="13.5" customHeight="1" thickBot="1" x14ac:dyDescent="0.25">
      <c r="A34" s="171" t="s">
        <v>536</v>
      </c>
      <c r="B34" s="619" t="s">
        <v>1065</v>
      </c>
      <c r="C34" s="603" t="s">
        <v>1724</v>
      </c>
      <c r="D34" s="22">
        <v>48575</v>
      </c>
      <c r="E34" s="22">
        <v>48935</v>
      </c>
      <c r="F34" s="311">
        <f t="shared" si="1"/>
        <v>360</v>
      </c>
      <c r="G34" s="135" t="s">
        <v>537</v>
      </c>
    </row>
    <row r="35" spans="1:10" ht="13.5" customHeight="1" thickBot="1" x14ac:dyDescent="0.25">
      <c r="A35" s="224" t="s">
        <v>538</v>
      </c>
      <c r="B35" s="618" t="s">
        <v>1690</v>
      </c>
      <c r="C35" s="602" t="s">
        <v>539</v>
      </c>
      <c r="D35" s="22">
        <v>56510</v>
      </c>
      <c r="E35" s="22">
        <v>56705</v>
      </c>
      <c r="F35" s="311">
        <f t="shared" si="1"/>
        <v>195</v>
      </c>
      <c r="G35" s="117"/>
    </row>
    <row r="36" spans="1:10" ht="15.75" customHeight="1" thickBot="1" x14ac:dyDescent="0.25">
      <c r="A36" s="224" t="s">
        <v>540</v>
      </c>
      <c r="B36" s="619" t="s">
        <v>1066</v>
      </c>
      <c r="C36" s="603" t="s">
        <v>1725</v>
      </c>
      <c r="D36" s="22">
        <v>14470</v>
      </c>
      <c r="E36" s="22">
        <v>14645</v>
      </c>
      <c r="F36" s="311">
        <f t="shared" si="1"/>
        <v>175</v>
      </c>
      <c r="G36" s="316"/>
    </row>
    <row r="37" spans="1:10" ht="13.5" customHeight="1" thickBot="1" x14ac:dyDescent="0.25">
      <c r="A37" s="224" t="s">
        <v>541</v>
      </c>
      <c r="B37" s="618" t="s">
        <v>1067</v>
      </c>
      <c r="C37" s="602" t="s">
        <v>542</v>
      </c>
      <c r="D37" s="22">
        <v>36395</v>
      </c>
      <c r="E37" s="22">
        <v>36660</v>
      </c>
      <c r="F37" s="311">
        <f t="shared" si="1"/>
        <v>265</v>
      </c>
    </row>
    <row r="38" spans="1:10" ht="13.5" customHeight="1" thickBot="1" x14ac:dyDescent="0.25">
      <c r="A38" s="171" t="s">
        <v>543</v>
      </c>
      <c r="B38" s="619" t="s">
        <v>1068</v>
      </c>
      <c r="C38" s="604" t="s">
        <v>1726</v>
      </c>
      <c r="D38" s="22">
        <v>42855</v>
      </c>
      <c r="E38" s="22">
        <v>43445</v>
      </c>
      <c r="F38" s="311">
        <f t="shared" si="1"/>
        <v>590</v>
      </c>
      <c r="G38" s="135" t="s">
        <v>544</v>
      </c>
      <c r="H38" s="152"/>
    </row>
    <row r="39" spans="1:10" ht="19.5" customHeight="1" thickBot="1" x14ac:dyDescent="0.25">
      <c r="A39" s="224" t="s">
        <v>545</v>
      </c>
      <c r="B39" s="618" t="s">
        <v>1069</v>
      </c>
      <c r="C39" s="602" t="s">
        <v>986</v>
      </c>
      <c r="D39" s="22">
        <v>31950</v>
      </c>
      <c r="E39" s="276">
        <v>32335</v>
      </c>
      <c r="F39" s="311">
        <f t="shared" si="1"/>
        <v>385</v>
      </c>
      <c r="G39" s="323"/>
    </row>
    <row r="40" spans="1:10" ht="11.25" customHeight="1" thickBot="1" x14ac:dyDescent="0.25">
      <c r="A40" s="171" t="s">
        <v>546</v>
      </c>
      <c r="B40" s="618" t="s">
        <v>1698</v>
      </c>
      <c r="C40" s="594" t="s">
        <v>547</v>
      </c>
      <c r="D40" s="22">
        <v>29945</v>
      </c>
      <c r="E40" s="22">
        <v>30200</v>
      </c>
      <c r="F40" s="311">
        <f t="shared" si="1"/>
        <v>255</v>
      </c>
    </row>
    <row r="41" spans="1:10" ht="13.5" customHeight="1" thickBot="1" x14ac:dyDescent="0.25">
      <c r="A41" s="224" t="s">
        <v>548</v>
      </c>
      <c r="B41" s="619" t="s">
        <v>1070</v>
      </c>
      <c r="C41" s="605" t="s">
        <v>1727</v>
      </c>
      <c r="D41" s="22">
        <v>31525</v>
      </c>
      <c r="E41" s="22">
        <v>31860</v>
      </c>
      <c r="F41" s="311">
        <f t="shared" si="1"/>
        <v>335</v>
      </c>
    </row>
    <row r="42" spans="1:10" ht="13.5" customHeight="1" thickBot="1" x14ac:dyDescent="0.25">
      <c r="A42" s="171" t="s">
        <v>549</v>
      </c>
      <c r="B42" s="618" t="s">
        <v>1071</v>
      </c>
      <c r="C42" s="606" t="s">
        <v>550</v>
      </c>
      <c r="D42" s="276">
        <v>31315</v>
      </c>
      <c r="E42" s="276">
        <v>31395</v>
      </c>
      <c r="F42" s="311">
        <f t="shared" si="1"/>
        <v>80</v>
      </c>
      <c r="G42" s="135" t="s">
        <v>551</v>
      </c>
    </row>
    <row r="43" spans="1:10" ht="13.5" customHeight="1" thickBot="1" x14ac:dyDescent="0.25">
      <c r="A43" s="171" t="s">
        <v>552</v>
      </c>
      <c r="B43" s="619" t="s">
        <v>1072</v>
      </c>
      <c r="C43" s="605" t="s">
        <v>1673</v>
      </c>
      <c r="D43" s="22">
        <v>6415</v>
      </c>
      <c r="E43" s="22">
        <v>6500</v>
      </c>
      <c r="F43" s="311">
        <f t="shared" si="1"/>
        <v>85</v>
      </c>
      <c r="G43" s="581">
        <v>44125</v>
      </c>
    </row>
    <row r="44" spans="1:10" ht="13.5" customHeight="1" thickBot="1" x14ac:dyDescent="0.25">
      <c r="A44" s="171" t="s">
        <v>553</v>
      </c>
      <c r="B44" s="618" t="s">
        <v>1699</v>
      </c>
      <c r="C44" s="604" t="s">
        <v>1728</v>
      </c>
      <c r="D44" s="21">
        <v>34495</v>
      </c>
      <c r="E44" s="21">
        <v>34920</v>
      </c>
      <c r="F44" s="311">
        <f t="shared" si="1"/>
        <v>425</v>
      </c>
      <c r="G44" s="316"/>
    </row>
    <row r="45" spans="1:10" ht="13.5" customHeight="1" thickBot="1" x14ac:dyDescent="0.25">
      <c r="A45" s="171" t="s">
        <v>554</v>
      </c>
      <c r="B45" s="619" t="s">
        <v>1073</v>
      </c>
      <c r="C45" s="607" t="s">
        <v>1603</v>
      </c>
      <c r="D45" s="22">
        <v>24295</v>
      </c>
      <c r="E45" s="22">
        <v>24625</v>
      </c>
      <c r="F45" s="311">
        <f t="shared" si="1"/>
        <v>330</v>
      </c>
    </row>
    <row r="46" spans="1:10" ht="12.75" customHeight="1" thickBot="1" x14ac:dyDescent="0.25">
      <c r="A46" s="171" t="s">
        <v>555</v>
      </c>
      <c r="B46" s="618" t="s">
        <v>1074</v>
      </c>
      <c r="C46" s="594" t="s">
        <v>1729</v>
      </c>
      <c r="D46" s="22">
        <v>42665</v>
      </c>
      <c r="E46" s="22">
        <v>43025</v>
      </c>
      <c r="F46" s="311">
        <f t="shared" si="1"/>
        <v>360</v>
      </c>
      <c r="G46" s="310"/>
      <c r="J46" s="106"/>
    </row>
    <row r="47" spans="1:10" ht="13.5" customHeight="1" thickBot="1" x14ac:dyDescent="0.25">
      <c r="A47" s="224" t="s">
        <v>557</v>
      </c>
      <c r="B47" s="619" t="s">
        <v>1074</v>
      </c>
      <c r="C47" s="595" t="s">
        <v>998</v>
      </c>
      <c r="D47" s="22">
        <v>53170</v>
      </c>
      <c r="E47" s="22">
        <v>53510</v>
      </c>
      <c r="F47" s="311">
        <f t="shared" si="1"/>
        <v>340</v>
      </c>
      <c r="G47" s="135"/>
    </row>
    <row r="48" spans="1:10" ht="13.5" customHeight="1" thickBot="1" x14ac:dyDescent="0.25">
      <c r="A48" s="25" t="s">
        <v>558</v>
      </c>
      <c r="B48" s="618" t="s">
        <v>1700</v>
      </c>
      <c r="C48" s="594" t="s">
        <v>559</v>
      </c>
      <c r="D48" s="22">
        <v>41995</v>
      </c>
      <c r="E48" s="22">
        <v>42130</v>
      </c>
      <c r="F48" s="311">
        <f t="shared" si="1"/>
        <v>135</v>
      </c>
    </row>
    <row r="49" spans="1:13" ht="13.5" customHeight="1" thickBot="1" x14ac:dyDescent="0.25">
      <c r="A49" s="28" t="s">
        <v>560</v>
      </c>
      <c r="B49" s="619" t="s">
        <v>1075</v>
      </c>
      <c r="C49" s="607" t="s">
        <v>1730</v>
      </c>
      <c r="D49" s="157">
        <v>89430</v>
      </c>
      <c r="E49" s="157">
        <v>89605</v>
      </c>
      <c r="F49" s="311">
        <f t="shared" si="1"/>
        <v>175</v>
      </c>
    </row>
    <row r="50" spans="1:13" ht="13.5" customHeight="1" thickBot="1" x14ac:dyDescent="0.25">
      <c r="A50" s="25" t="s">
        <v>561</v>
      </c>
      <c r="B50" s="618" t="s">
        <v>1076</v>
      </c>
      <c r="C50" s="604" t="s">
        <v>1731</v>
      </c>
      <c r="D50" s="21">
        <v>78320</v>
      </c>
      <c r="E50" s="21">
        <v>79050</v>
      </c>
      <c r="F50" s="311">
        <f t="shared" si="1"/>
        <v>730</v>
      </c>
      <c r="G50" s="135" t="s">
        <v>562</v>
      </c>
    </row>
    <row r="51" spans="1:13" ht="13.5" customHeight="1" thickBot="1" x14ac:dyDescent="0.25">
      <c r="A51" s="28" t="s">
        <v>563</v>
      </c>
      <c r="B51" s="619" t="s">
        <v>1077</v>
      </c>
      <c r="C51" s="602" t="s">
        <v>1732</v>
      </c>
      <c r="D51" s="22">
        <v>10050</v>
      </c>
      <c r="E51" s="22">
        <v>10220</v>
      </c>
      <c r="F51" s="311">
        <f t="shared" si="1"/>
        <v>170</v>
      </c>
    </row>
    <row r="52" spans="1:13" ht="13.5" customHeight="1" thickBot="1" x14ac:dyDescent="0.25">
      <c r="A52" s="25" t="s">
        <v>564</v>
      </c>
      <c r="B52" s="618" t="s">
        <v>1701</v>
      </c>
      <c r="C52" s="603" t="s">
        <v>1733</v>
      </c>
      <c r="D52" s="22">
        <v>11655</v>
      </c>
      <c r="E52" s="22">
        <v>11775</v>
      </c>
      <c r="F52" s="311">
        <f t="shared" si="1"/>
        <v>120</v>
      </c>
      <c r="G52" s="349"/>
    </row>
    <row r="53" spans="1:13" ht="13.5" customHeight="1" thickBot="1" x14ac:dyDescent="0.25">
      <c r="A53" s="28" t="s">
        <v>565</v>
      </c>
      <c r="B53" s="619" t="s">
        <v>1078</v>
      </c>
      <c r="C53" s="602" t="s">
        <v>1734</v>
      </c>
      <c r="D53" s="22">
        <v>20790</v>
      </c>
      <c r="E53" s="22">
        <v>21020</v>
      </c>
      <c r="F53" s="311">
        <f t="shared" si="1"/>
        <v>230</v>
      </c>
    </row>
    <row r="54" spans="1:13" ht="13.5" customHeight="1" thickBot="1" x14ac:dyDescent="0.25">
      <c r="A54" s="25" t="s">
        <v>566</v>
      </c>
      <c r="B54" s="618" t="s">
        <v>1079</v>
      </c>
      <c r="C54" s="604" t="s">
        <v>1735</v>
      </c>
      <c r="D54" s="21">
        <v>11675</v>
      </c>
      <c r="E54" s="21">
        <v>11850</v>
      </c>
      <c r="F54" s="311">
        <f t="shared" si="1"/>
        <v>175</v>
      </c>
      <c r="G54" s="135" t="s">
        <v>567</v>
      </c>
    </row>
    <row r="55" spans="1:13" ht="13.5" customHeight="1" thickBot="1" x14ac:dyDescent="0.25">
      <c r="A55" s="25" t="s">
        <v>568</v>
      </c>
      <c r="B55" s="619" t="s">
        <v>1702</v>
      </c>
      <c r="C55" s="608" t="s">
        <v>569</v>
      </c>
      <c r="D55" s="22">
        <v>45045</v>
      </c>
      <c r="E55" s="22">
        <v>45175</v>
      </c>
      <c r="F55" s="311">
        <f t="shared" si="1"/>
        <v>130</v>
      </c>
    </row>
    <row r="56" spans="1:13" ht="12.95" customHeight="1" thickBot="1" x14ac:dyDescent="0.25">
      <c r="A56" s="222" t="s">
        <v>570</v>
      </c>
      <c r="B56" s="618" t="s">
        <v>1703</v>
      </c>
      <c r="C56" s="596" t="s">
        <v>1736</v>
      </c>
      <c r="D56" s="151">
        <v>11305</v>
      </c>
      <c r="E56" s="151">
        <v>11465</v>
      </c>
      <c r="F56" s="311">
        <f t="shared" si="1"/>
        <v>160</v>
      </c>
      <c r="G56" s="349"/>
    </row>
    <row r="57" spans="1:13" ht="12.95" customHeight="1" thickBot="1" x14ac:dyDescent="0.25">
      <c r="A57" s="223" t="s">
        <v>571</v>
      </c>
      <c r="B57" s="762" t="s">
        <v>1080</v>
      </c>
      <c r="C57" s="763" t="s">
        <v>1737</v>
      </c>
      <c r="D57" s="157"/>
      <c r="E57" s="157"/>
      <c r="F57" s="587">
        <v>239</v>
      </c>
      <c r="G57" s="311"/>
      <c r="M57" s="310"/>
    </row>
    <row r="58" spans="1:13" ht="14.25" customHeight="1" thickBot="1" x14ac:dyDescent="0.25">
      <c r="A58" s="171" t="s">
        <v>572</v>
      </c>
      <c r="B58" s="618" t="s">
        <v>1704</v>
      </c>
      <c r="C58" s="598" t="s">
        <v>1738</v>
      </c>
      <c r="D58" s="157">
        <v>23630</v>
      </c>
      <c r="E58" s="157">
        <v>23790</v>
      </c>
      <c r="F58" s="311">
        <f t="shared" si="1"/>
        <v>160</v>
      </c>
      <c r="G58" s="285"/>
    </row>
    <row r="59" spans="1:13" ht="13.5" customHeight="1" thickBot="1" x14ac:dyDescent="0.25">
      <c r="A59" s="171" t="s">
        <v>1013</v>
      </c>
      <c r="B59" s="619" t="s">
        <v>1705</v>
      </c>
      <c r="C59" s="599" t="s">
        <v>1009</v>
      </c>
      <c r="D59" s="158">
        <v>23115</v>
      </c>
      <c r="E59" s="158">
        <v>23245</v>
      </c>
      <c r="F59" s="311">
        <f t="shared" si="1"/>
        <v>130</v>
      </c>
      <c r="G59" s="319" t="s">
        <v>1008</v>
      </c>
    </row>
    <row r="60" spans="1:13" ht="12.75" customHeight="1" thickBot="1" x14ac:dyDescent="0.25">
      <c r="A60" s="223" t="s">
        <v>573</v>
      </c>
      <c r="B60" s="618" t="s">
        <v>1081</v>
      </c>
      <c r="C60" s="596" t="s">
        <v>1739</v>
      </c>
      <c r="D60" s="151">
        <v>13255</v>
      </c>
      <c r="E60" s="151">
        <v>13255</v>
      </c>
      <c r="F60" s="311">
        <f t="shared" si="1"/>
        <v>0</v>
      </c>
      <c r="G60" s="343" t="s">
        <v>1369</v>
      </c>
    </row>
    <row r="61" spans="1:13" ht="12.75" customHeight="1" thickBot="1" x14ac:dyDescent="0.25">
      <c r="A61" s="171" t="s">
        <v>574</v>
      </c>
      <c r="B61" s="619" t="s">
        <v>1082</v>
      </c>
      <c r="C61" s="599" t="s">
        <v>575</v>
      </c>
      <c r="D61" s="22">
        <v>70760</v>
      </c>
      <c r="E61" s="22">
        <v>70965</v>
      </c>
      <c r="F61" s="311">
        <f t="shared" si="1"/>
        <v>205</v>
      </c>
    </row>
    <row r="62" spans="1:13" ht="12.95" customHeight="1" thickBot="1" x14ac:dyDescent="0.25">
      <c r="A62" s="171" t="s">
        <v>576</v>
      </c>
      <c r="B62" s="618" t="s">
        <v>1083</v>
      </c>
      <c r="C62" s="598" t="s">
        <v>1518</v>
      </c>
      <c r="D62" s="21">
        <v>14025</v>
      </c>
      <c r="E62" s="21">
        <v>14180</v>
      </c>
      <c r="F62" s="311">
        <f t="shared" si="1"/>
        <v>155</v>
      </c>
      <c r="G62" s="144" t="s">
        <v>1519</v>
      </c>
    </row>
    <row r="63" spans="1:13" ht="12.95" customHeight="1" thickBot="1" x14ac:dyDescent="0.25">
      <c r="A63" s="223" t="s">
        <v>577</v>
      </c>
      <c r="B63" s="619" t="s">
        <v>1084</v>
      </c>
      <c r="C63" s="609" t="s">
        <v>936</v>
      </c>
      <c r="D63" s="157">
        <v>2145</v>
      </c>
      <c r="E63" s="157">
        <v>2150</v>
      </c>
      <c r="F63" s="311">
        <f t="shared" si="1"/>
        <v>5</v>
      </c>
      <c r="G63" s="144" t="s">
        <v>946</v>
      </c>
    </row>
    <row r="64" spans="1:13" ht="12.95" customHeight="1" thickBot="1" x14ac:dyDescent="0.25">
      <c r="A64" s="224" t="s">
        <v>578</v>
      </c>
      <c r="B64" s="618" t="s">
        <v>1085</v>
      </c>
      <c r="C64" s="596" t="s">
        <v>579</v>
      </c>
      <c r="D64" s="157">
        <v>20395</v>
      </c>
      <c r="E64" s="157">
        <v>20500</v>
      </c>
      <c r="F64" s="311">
        <f t="shared" ref="F64" si="8">E64-D64</f>
        <v>105</v>
      </c>
    </row>
    <row r="65" spans="1:13" ht="12.95" customHeight="1" thickBot="1" x14ac:dyDescent="0.25">
      <c r="A65" s="224" t="s">
        <v>580</v>
      </c>
      <c r="B65" s="619" t="s">
        <v>1086</v>
      </c>
      <c r="C65" s="597" t="s">
        <v>1740</v>
      </c>
      <c r="D65" s="22">
        <v>66645</v>
      </c>
      <c r="E65" s="22">
        <v>67145</v>
      </c>
      <c r="F65" s="311">
        <f t="shared" si="1"/>
        <v>500</v>
      </c>
    </row>
    <row r="66" spans="1:13" ht="12" customHeight="1" thickBot="1" x14ac:dyDescent="0.25">
      <c r="A66" s="224" t="s">
        <v>581</v>
      </c>
      <c r="B66" s="618" t="s">
        <v>1706</v>
      </c>
      <c r="C66" s="610" t="s">
        <v>1741</v>
      </c>
      <c r="D66" s="22">
        <v>31430</v>
      </c>
      <c r="E66" s="22">
        <v>31885</v>
      </c>
      <c r="F66" s="311">
        <f t="shared" si="1"/>
        <v>455</v>
      </c>
      <c r="G66" s="314"/>
    </row>
    <row r="67" spans="1:13" ht="12.95" customHeight="1" thickBot="1" x14ac:dyDescent="0.25">
      <c r="A67" s="171" t="s">
        <v>582</v>
      </c>
      <c r="B67" s="619" t="s">
        <v>1707</v>
      </c>
      <c r="C67" s="607" t="s">
        <v>1742</v>
      </c>
      <c r="D67" s="151">
        <v>7935</v>
      </c>
      <c r="E67" s="151">
        <v>8030</v>
      </c>
      <c r="F67" s="311">
        <f t="shared" si="1"/>
        <v>95</v>
      </c>
    </row>
    <row r="68" spans="1:13" ht="12.95" customHeight="1" thickBot="1" x14ac:dyDescent="0.25">
      <c r="A68" s="171" t="s">
        <v>583</v>
      </c>
      <c r="B68" s="618" t="s">
        <v>1087</v>
      </c>
      <c r="C68" s="596" t="s">
        <v>1743</v>
      </c>
      <c r="D68" s="161">
        <v>27210</v>
      </c>
      <c r="E68" s="161">
        <v>27435</v>
      </c>
      <c r="F68" s="311">
        <f t="shared" si="1"/>
        <v>225</v>
      </c>
    </row>
    <row r="69" spans="1:13" ht="12.95" customHeight="1" thickBot="1" x14ac:dyDescent="0.25">
      <c r="A69" s="171" t="s">
        <v>584</v>
      </c>
      <c r="B69" s="619" t="s">
        <v>1088</v>
      </c>
      <c r="C69" s="602" t="s">
        <v>585</v>
      </c>
      <c r="D69" s="22">
        <v>55475</v>
      </c>
      <c r="E69" s="22">
        <v>55685</v>
      </c>
      <c r="F69" s="311">
        <f t="shared" si="1"/>
        <v>210</v>
      </c>
      <c r="G69" s="315"/>
      <c r="H69" s="115"/>
    </row>
    <row r="70" spans="1:13" ht="12.95" customHeight="1" thickBot="1" x14ac:dyDescent="0.25">
      <c r="A70" s="225" t="s">
        <v>586</v>
      </c>
      <c r="B70" s="618" t="s">
        <v>1089</v>
      </c>
      <c r="C70" s="594" t="s">
        <v>587</v>
      </c>
      <c r="D70" s="156">
        <v>86915</v>
      </c>
      <c r="E70" s="156">
        <v>87215</v>
      </c>
      <c r="F70" s="311">
        <f t="shared" ref="F70:F108" si="9">E70-D70</f>
        <v>300</v>
      </c>
      <c r="G70" s="135" t="s">
        <v>588</v>
      </c>
    </row>
    <row r="71" spans="1:13" ht="12.95" customHeight="1" thickBot="1" x14ac:dyDescent="0.25">
      <c r="A71" s="224" t="s">
        <v>589</v>
      </c>
      <c r="B71" s="619" t="s">
        <v>1708</v>
      </c>
      <c r="C71" s="595" t="s">
        <v>590</v>
      </c>
      <c r="D71" s="276">
        <v>37040</v>
      </c>
      <c r="E71" s="276">
        <v>37175</v>
      </c>
      <c r="F71" s="311">
        <f t="shared" si="9"/>
        <v>135</v>
      </c>
    </row>
    <row r="72" spans="1:13" ht="12.95" customHeight="1" thickBot="1" x14ac:dyDescent="0.25">
      <c r="A72" s="171" t="s">
        <v>591</v>
      </c>
      <c r="B72" s="618" t="s">
        <v>1090</v>
      </c>
      <c r="C72" s="596" t="s">
        <v>1744</v>
      </c>
      <c r="D72" s="22">
        <v>6205</v>
      </c>
      <c r="E72" s="22">
        <v>6360</v>
      </c>
      <c r="F72" s="311">
        <f t="shared" si="9"/>
        <v>155</v>
      </c>
      <c r="G72" s="350"/>
    </row>
    <row r="73" spans="1:13" ht="13.5" customHeight="1" thickBot="1" x14ac:dyDescent="0.25">
      <c r="A73" s="171" t="s">
        <v>592</v>
      </c>
      <c r="B73" s="619" t="s">
        <v>1091</v>
      </c>
      <c r="C73" s="595" t="s">
        <v>1745</v>
      </c>
      <c r="D73" s="22">
        <v>57325</v>
      </c>
      <c r="E73" s="22">
        <v>57795</v>
      </c>
      <c r="F73" s="311">
        <f t="shared" si="9"/>
        <v>470</v>
      </c>
      <c r="G73" s="316"/>
    </row>
    <row r="74" spans="1:13" ht="12.95" customHeight="1" thickBot="1" x14ac:dyDescent="0.25">
      <c r="A74" s="225" t="s">
        <v>593</v>
      </c>
      <c r="B74" s="618" t="s">
        <v>1092</v>
      </c>
      <c r="C74" s="603" t="s">
        <v>1639</v>
      </c>
      <c r="D74" s="154">
        <v>9895</v>
      </c>
      <c r="E74" s="154">
        <v>9930</v>
      </c>
      <c r="F74" s="571">
        <f t="shared" ref="F74" si="10">E74-D74</f>
        <v>35</v>
      </c>
      <c r="G74" s="137"/>
    </row>
    <row r="75" spans="1:13" ht="12.95" customHeight="1" thickBot="1" x14ac:dyDescent="0.25">
      <c r="A75" s="224" t="s">
        <v>594</v>
      </c>
      <c r="B75" s="619" t="s">
        <v>1093</v>
      </c>
      <c r="C75" s="602" t="s">
        <v>595</v>
      </c>
      <c r="D75" s="22">
        <v>275</v>
      </c>
      <c r="E75" s="22">
        <v>275</v>
      </c>
      <c r="F75" s="311">
        <f t="shared" si="9"/>
        <v>0</v>
      </c>
      <c r="G75" s="135" t="s">
        <v>498</v>
      </c>
      <c r="M75" s="591" t="s">
        <v>1586</v>
      </c>
    </row>
    <row r="76" spans="1:13" ht="12.95" customHeight="1" thickBot="1" x14ac:dyDescent="0.25">
      <c r="A76" s="224" t="s">
        <v>596</v>
      </c>
      <c r="B76" s="618" t="s">
        <v>1094</v>
      </c>
      <c r="C76" s="603" t="s">
        <v>970</v>
      </c>
      <c r="D76" s="154">
        <v>26500</v>
      </c>
      <c r="E76" s="154">
        <v>26685</v>
      </c>
      <c r="F76" s="311">
        <f t="shared" si="9"/>
        <v>185</v>
      </c>
      <c r="G76" s="144" t="s">
        <v>1011</v>
      </c>
    </row>
    <row r="77" spans="1:13" ht="12.95" customHeight="1" thickBot="1" x14ac:dyDescent="0.25">
      <c r="A77" s="224" t="s">
        <v>597</v>
      </c>
      <c r="B77" s="619" t="s">
        <v>1095</v>
      </c>
      <c r="C77" s="602" t="s">
        <v>1629</v>
      </c>
      <c r="D77" s="22">
        <v>19060</v>
      </c>
      <c r="E77" s="22">
        <v>19390</v>
      </c>
      <c r="F77" s="311">
        <f t="shared" ref="F77" si="11">E77-D77</f>
        <v>330</v>
      </c>
      <c r="G77" s="547" t="s">
        <v>1630</v>
      </c>
    </row>
    <row r="78" spans="1:13" ht="12.95" customHeight="1" thickBot="1" x14ac:dyDescent="0.25">
      <c r="A78" s="224" t="s">
        <v>598</v>
      </c>
      <c r="B78" s="618" t="s">
        <v>1096</v>
      </c>
      <c r="C78" s="603" t="s">
        <v>976</v>
      </c>
      <c r="D78" s="22">
        <v>36830</v>
      </c>
      <c r="E78" s="22">
        <v>37240</v>
      </c>
      <c r="F78" s="311">
        <f t="shared" si="9"/>
        <v>410</v>
      </c>
      <c r="G78" s="144" t="s">
        <v>971</v>
      </c>
    </row>
    <row r="79" spans="1:13" ht="12.95" customHeight="1" thickBot="1" x14ac:dyDescent="0.25">
      <c r="A79" s="224" t="s">
        <v>599</v>
      </c>
      <c r="B79" s="619" t="s">
        <v>1097</v>
      </c>
      <c r="C79" s="602" t="s">
        <v>1746</v>
      </c>
      <c r="D79" s="22">
        <v>8055</v>
      </c>
      <c r="E79" s="22">
        <v>8180</v>
      </c>
      <c r="F79" s="311">
        <f t="shared" si="9"/>
        <v>125</v>
      </c>
      <c r="G79" s="458" t="s">
        <v>1464</v>
      </c>
    </row>
    <row r="80" spans="1:13" ht="12.95" customHeight="1" thickBot="1" x14ac:dyDescent="0.25">
      <c r="A80" s="224" t="s">
        <v>600</v>
      </c>
      <c r="B80" s="618" t="s">
        <v>1709</v>
      </c>
      <c r="C80" s="603" t="s">
        <v>601</v>
      </c>
      <c r="D80" s="161">
        <v>28510</v>
      </c>
      <c r="E80" s="161">
        <v>28625</v>
      </c>
      <c r="F80" s="311">
        <f t="shared" si="9"/>
        <v>115</v>
      </c>
    </row>
    <row r="81" spans="1:13" ht="12.95" customHeight="1" thickBot="1" x14ac:dyDescent="0.25">
      <c r="A81" s="224" t="s">
        <v>602</v>
      </c>
      <c r="B81" s="619" t="s">
        <v>1098</v>
      </c>
      <c r="C81" s="602" t="s">
        <v>1542</v>
      </c>
      <c r="D81" s="499">
        <v>10745</v>
      </c>
      <c r="E81" s="499">
        <v>10930</v>
      </c>
      <c r="F81" s="311">
        <f t="shared" si="9"/>
        <v>185</v>
      </c>
    </row>
    <row r="82" spans="1:13" ht="12.95" customHeight="1" thickBot="1" x14ac:dyDescent="0.25">
      <c r="A82" s="224" t="s">
        <v>603</v>
      </c>
      <c r="B82" s="618" t="s">
        <v>1099</v>
      </c>
      <c r="C82" s="603" t="s">
        <v>607</v>
      </c>
      <c r="D82" s="705"/>
      <c r="E82" s="705"/>
      <c r="F82" s="587">
        <v>205</v>
      </c>
      <c r="G82" s="496">
        <v>62000</v>
      </c>
    </row>
    <row r="83" spans="1:13" ht="12.95" customHeight="1" thickBot="1" x14ac:dyDescent="0.25">
      <c r="A83" s="224" t="s">
        <v>604</v>
      </c>
      <c r="B83" s="619" t="s">
        <v>1100</v>
      </c>
      <c r="C83" s="602" t="s">
        <v>1747</v>
      </c>
      <c r="D83" s="22">
        <v>7835</v>
      </c>
      <c r="E83" s="22">
        <v>7890</v>
      </c>
      <c r="F83" s="311">
        <f t="shared" si="9"/>
        <v>55</v>
      </c>
      <c r="G83" s="135" t="s">
        <v>515</v>
      </c>
    </row>
    <row r="84" spans="1:13" ht="12.95" customHeight="1" thickBot="1" x14ac:dyDescent="0.25">
      <c r="A84" s="224" t="s">
        <v>605</v>
      </c>
      <c r="B84" s="618" t="s">
        <v>1101</v>
      </c>
      <c r="C84" s="603" t="s">
        <v>1748</v>
      </c>
      <c r="D84" s="22">
        <v>12835</v>
      </c>
      <c r="E84" s="22">
        <v>13035</v>
      </c>
      <c r="F84" s="311">
        <f t="shared" si="9"/>
        <v>200</v>
      </c>
      <c r="G84" s="116"/>
      <c r="H84" s="106"/>
    </row>
    <row r="85" spans="1:13" ht="12.95" customHeight="1" thickBot="1" x14ac:dyDescent="0.25">
      <c r="A85" s="224" t="s">
        <v>606</v>
      </c>
      <c r="B85" s="619" t="s">
        <v>1102</v>
      </c>
      <c r="C85" s="602" t="s">
        <v>1469</v>
      </c>
      <c r="D85" s="22">
        <v>9540</v>
      </c>
      <c r="E85" s="22">
        <v>9585</v>
      </c>
      <c r="F85" s="311">
        <f t="shared" si="9"/>
        <v>45</v>
      </c>
      <c r="G85" s="106"/>
      <c r="H85" s="106"/>
    </row>
    <row r="86" spans="1:13" ht="12.95" customHeight="1" thickBot="1" x14ac:dyDescent="0.25">
      <c r="A86" s="171" t="s">
        <v>608</v>
      </c>
      <c r="B86" s="618" t="s">
        <v>1710</v>
      </c>
      <c r="C86" s="603" t="s">
        <v>1749</v>
      </c>
      <c r="D86" s="22">
        <v>37295</v>
      </c>
      <c r="E86" s="22">
        <v>37405</v>
      </c>
      <c r="F86" s="311">
        <f t="shared" si="9"/>
        <v>110</v>
      </c>
      <c r="G86" s="135" t="s">
        <v>515</v>
      </c>
    </row>
    <row r="87" spans="1:13" ht="12.95" customHeight="1" thickBot="1" x14ac:dyDescent="0.25">
      <c r="A87" s="224" t="s">
        <v>609</v>
      </c>
      <c r="B87" s="619" t="s">
        <v>1711</v>
      </c>
      <c r="C87" s="602" t="s">
        <v>610</v>
      </c>
      <c r="D87" s="22">
        <v>35825</v>
      </c>
      <c r="E87" s="22">
        <v>35915</v>
      </c>
      <c r="F87" s="311">
        <f t="shared" si="9"/>
        <v>90</v>
      </c>
      <c r="G87" s="111"/>
    </row>
    <row r="88" spans="1:13" ht="12.95" customHeight="1" thickBot="1" x14ac:dyDescent="0.25">
      <c r="A88" s="171" t="s">
        <v>611</v>
      </c>
      <c r="B88" s="618" t="s">
        <v>1103</v>
      </c>
      <c r="C88" s="604" t="s">
        <v>612</v>
      </c>
      <c r="D88" s="22">
        <v>19190</v>
      </c>
      <c r="E88" s="22">
        <v>19285</v>
      </c>
      <c r="F88" s="311">
        <f t="shared" si="9"/>
        <v>95</v>
      </c>
      <c r="G88" s="111"/>
    </row>
    <row r="89" spans="1:13" ht="12.95" customHeight="1" thickBot="1" x14ac:dyDescent="0.25">
      <c r="A89" s="224" t="s">
        <v>613</v>
      </c>
      <c r="B89" s="619" t="s">
        <v>1104</v>
      </c>
      <c r="C89" s="605" t="s">
        <v>614</v>
      </c>
      <c r="D89" s="22">
        <v>68090</v>
      </c>
      <c r="E89" s="22">
        <v>68285</v>
      </c>
      <c r="F89" s="311">
        <f t="shared" si="9"/>
        <v>195</v>
      </c>
      <c r="G89" s="111"/>
    </row>
    <row r="90" spans="1:13" ht="14.25" customHeight="1" thickBot="1" x14ac:dyDescent="0.25">
      <c r="A90" s="224" t="s">
        <v>615</v>
      </c>
      <c r="B90" s="618" t="s">
        <v>1105</v>
      </c>
      <c r="C90" s="611" t="s">
        <v>1005</v>
      </c>
      <c r="D90" s="22">
        <v>61110</v>
      </c>
      <c r="E90" s="22">
        <v>61315</v>
      </c>
      <c r="F90" s="311">
        <f t="shared" si="9"/>
        <v>205</v>
      </c>
      <c r="G90" s="323"/>
    </row>
    <row r="91" spans="1:13" ht="13.5" thickBot="1" x14ac:dyDescent="0.25">
      <c r="A91" s="224" t="s">
        <v>616</v>
      </c>
      <c r="B91" s="619" t="s">
        <v>1106</v>
      </c>
      <c r="C91" s="612" t="s">
        <v>996</v>
      </c>
      <c r="D91" s="22">
        <v>14060</v>
      </c>
      <c r="E91" s="22">
        <v>14285</v>
      </c>
      <c r="F91" s="311">
        <f t="shared" si="9"/>
        <v>225</v>
      </c>
      <c r="G91" s="145" t="s">
        <v>997</v>
      </c>
    </row>
    <row r="92" spans="1:13" s="297" customFormat="1" ht="14.25" customHeight="1" thickBot="1" x14ac:dyDescent="0.25">
      <c r="A92" s="284" t="s">
        <v>617</v>
      </c>
      <c r="B92" s="620" t="s">
        <v>1712</v>
      </c>
      <c r="C92" s="642" t="s">
        <v>1030</v>
      </c>
      <c r="D92" s="276">
        <v>12525</v>
      </c>
      <c r="E92" s="276">
        <v>12600</v>
      </c>
      <c r="F92" s="311">
        <f t="shared" si="9"/>
        <v>75</v>
      </c>
      <c r="G92" s="660"/>
      <c r="I92" s="692"/>
      <c r="M92" s="693"/>
    </row>
    <row r="93" spans="1:13" ht="14.25" customHeight="1" thickBot="1" x14ac:dyDescent="0.25">
      <c r="A93" s="28" t="s">
        <v>618</v>
      </c>
      <c r="B93" s="619" t="s">
        <v>1107</v>
      </c>
      <c r="C93" s="602" t="s">
        <v>1750</v>
      </c>
      <c r="D93" s="22">
        <v>730</v>
      </c>
      <c r="E93" s="22">
        <v>730</v>
      </c>
      <c r="F93" s="311">
        <f t="shared" si="9"/>
        <v>0</v>
      </c>
      <c r="G93" s="591" t="s">
        <v>1586</v>
      </c>
    </row>
    <row r="94" spans="1:13" s="153" customFormat="1" ht="12.95" customHeight="1" thickBot="1" x14ac:dyDescent="0.25">
      <c r="A94" s="224" t="s">
        <v>619</v>
      </c>
      <c r="B94" s="618" t="s">
        <v>1358</v>
      </c>
      <c r="C94" s="603" t="s">
        <v>1751</v>
      </c>
      <c r="D94" s="22">
        <v>37375</v>
      </c>
      <c r="E94" s="22">
        <v>37630</v>
      </c>
      <c r="F94" s="311">
        <f t="shared" si="9"/>
        <v>255</v>
      </c>
      <c r="G94" s="696"/>
    </row>
    <row r="95" spans="1:13" ht="12.95" customHeight="1" thickBot="1" x14ac:dyDescent="0.25">
      <c r="A95" s="224" t="s">
        <v>620</v>
      </c>
      <c r="B95" s="619" t="s">
        <v>1108</v>
      </c>
      <c r="C95" s="607" t="s">
        <v>1752</v>
      </c>
      <c r="D95" s="22">
        <v>14130</v>
      </c>
      <c r="E95" s="22">
        <v>14465</v>
      </c>
      <c r="F95" s="311">
        <f t="shared" si="9"/>
        <v>335</v>
      </c>
      <c r="G95" s="697"/>
    </row>
    <row r="96" spans="1:13" ht="12.95" customHeight="1" thickBot="1" x14ac:dyDescent="0.25">
      <c r="A96" s="171" t="s">
        <v>621</v>
      </c>
      <c r="B96" s="618" t="s">
        <v>1109</v>
      </c>
      <c r="C96" s="594" t="s">
        <v>622</v>
      </c>
      <c r="D96" s="276">
        <v>41785</v>
      </c>
      <c r="E96" s="276">
        <v>41935</v>
      </c>
      <c r="F96" s="311">
        <f t="shared" si="9"/>
        <v>150</v>
      </c>
      <c r="G96" s="698"/>
    </row>
    <row r="97" spans="1:10" ht="15" customHeight="1" thickBot="1" x14ac:dyDescent="0.25">
      <c r="A97" s="284" t="s">
        <v>623</v>
      </c>
      <c r="B97" s="619" t="s">
        <v>1110</v>
      </c>
      <c r="C97" s="613" t="s">
        <v>1753</v>
      </c>
      <c r="D97" s="276">
        <v>25185</v>
      </c>
      <c r="E97" s="276">
        <v>25365</v>
      </c>
      <c r="F97" s="311">
        <f t="shared" si="9"/>
        <v>180</v>
      </c>
      <c r="G97" s="316" t="s">
        <v>1349</v>
      </c>
    </row>
    <row r="98" spans="1:10" ht="12.95" customHeight="1" thickBot="1" x14ac:dyDescent="0.25">
      <c r="A98" s="171" t="s">
        <v>624</v>
      </c>
      <c r="B98" s="618" t="s">
        <v>1713</v>
      </c>
      <c r="C98" s="594" t="s">
        <v>1634</v>
      </c>
      <c r="D98" s="157">
        <v>10955</v>
      </c>
      <c r="E98" s="157">
        <v>11205</v>
      </c>
      <c r="F98" s="311">
        <f t="shared" ref="F98" si="12">E98-D98</f>
        <v>250</v>
      </c>
      <c r="G98" s="543"/>
    </row>
    <row r="99" spans="1:10" ht="12.75" customHeight="1" thickBot="1" x14ac:dyDescent="0.25">
      <c r="A99" s="224" t="s">
        <v>625</v>
      </c>
      <c r="B99" s="619" t="s">
        <v>1714</v>
      </c>
      <c r="C99" s="607" t="s">
        <v>1754</v>
      </c>
      <c r="D99" s="157">
        <v>12780</v>
      </c>
      <c r="E99" s="157">
        <v>12870</v>
      </c>
      <c r="F99" s="311">
        <f t="shared" si="9"/>
        <v>90</v>
      </c>
      <c r="G99" s="312" t="s">
        <v>537</v>
      </c>
    </row>
    <row r="100" spans="1:10" ht="15" customHeight="1" thickBot="1" x14ac:dyDescent="0.25">
      <c r="A100" s="171" t="s">
        <v>626</v>
      </c>
      <c r="B100" s="618" t="s">
        <v>1686</v>
      </c>
      <c r="C100" s="604" t="s">
        <v>1688</v>
      </c>
      <c r="D100" s="157">
        <v>4895</v>
      </c>
      <c r="E100" s="157">
        <v>4950</v>
      </c>
      <c r="F100" s="311">
        <f t="shared" ref="F100" si="13">E100-D100</f>
        <v>55</v>
      </c>
      <c r="G100" s="592"/>
    </row>
    <row r="101" spans="1:10" ht="12.95" customHeight="1" thickBot="1" x14ac:dyDescent="0.25">
      <c r="A101" s="224" t="s">
        <v>627</v>
      </c>
      <c r="B101" s="619" t="s">
        <v>1111</v>
      </c>
      <c r="C101" s="602" t="s">
        <v>1481</v>
      </c>
      <c r="D101" s="164">
        <v>14185</v>
      </c>
      <c r="E101" s="164">
        <v>14420</v>
      </c>
      <c r="F101" s="311">
        <f t="shared" si="9"/>
        <v>235</v>
      </c>
      <c r="G101" s="106"/>
    </row>
    <row r="102" spans="1:10" ht="12.95" customHeight="1" thickBot="1" x14ac:dyDescent="0.25">
      <c r="A102" s="226" t="s">
        <v>628</v>
      </c>
      <c r="B102" s="618" t="s">
        <v>1112</v>
      </c>
      <c r="C102" s="614" t="s">
        <v>960</v>
      </c>
      <c r="D102" s="164">
        <v>52880</v>
      </c>
      <c r="E102" s="164">
        <v>53110</v>
      </c>
      <c r="F102" s="311">
        <f t="shared" si="9"/>
        <v>230</v>
      </c>
      <c r="G102" s="325"/>
    </row>
    <row r="103" spans="1:10" ht="12.95" customHeight="1" thickBot="1" x14ac:dyDescent="0.25">
      <c r="A103" s="224" t="s">
        <v>629</v>
      </c>
      <c r="B103" s="619" t="s">
        <v>263</v>
      </c>
      <c r="C103" s="602" t="s">
        <v>1755</v>
      </c>
      <c r="D103" s="22">
        <v>6535</v>
      </c>
      <c r="E103" s="22">
        <v>6575</v>
      </c>
      <c r="F103" s="311">
        <f t="shared" si="9"/>
        <v>40</v>
      </c>
      <c r="G103" s="349"/>
    </row>
    <row r="104" spans="1:10" ht="14.25" customHeight="1" thickBot="1" x14ac:dyDescent="0.25">
      <c r="A104" s="171" t="s">
        <v>630</v>
      </c>
      <c r="B104" s="618" t="s">
        <v>1373</v>
      </c>
      <c r="C104" s="604" t="s">
        <v>1756</v>
      </c>
      <c r="D104" s="21">
        <v>22940</v>
      </c>
      <c r="E104" s="21">
        <v>23135</v>
      </c>
      <c r="F104" s="311">
        <f t="shared" si="9"/>
        <v>195</v>
      </c>
      <c r="G104" s="316" t="s">
        <v>1370</v>
      </c>
    </row>
    <row r="105" spans="1:10" ht="12.95" customHeight="1" thickBot="1" x14ac:dyDescent="0.25">
      <c r="A105" s="171" t="s">
        <v>631</v>
      </c>
      <c r="B105" s="619" t="s">
        <v>1113</v>
      </c>
      <c r="C105" s="599" t="s">
        <v>632</v>
      </c>
      <c r="D105" s="22">
        <v>20950</v>
      </c>
      <c r="E105" s="22">
        <v>21005</v>
      </c>
      <c r="F105" s="311">
        <f t="shared" si="9"/>
        <v>55</v>
      </c>
    </row>
    <row r="106" spans="1:10" ht="14.1" customHeight="1" thickBot="1" x14ac:dyDescent="0.25">
      <c r="A106" s="222" t="s">
        <v>633</v>
      </c>
      <c r="B106" s="618" t="s">
        <v>1114</v>
      </c>
      <c r="C106" s="596" t="s">
        <v>634</v>
      </c>
      <c r="D106" s="21">
        <v>92355</v>
      </c>
      <c r="E106" s="21">
        <v>92965</v>
      </c>
      <c r="F106" s="311">
        <f t="shared" si="9"/>
        <v>610</v>
      </c>
      <c r="G106" s="159" t="s">
        <v>544</v>
      </c>
    </row>
    <row r="107" spans="1:10" ht="14.1" customHeight="1" thickBot="1" x14ac:dyDescent="0.25">
      <c r="A107" s="222" t="s">
        <v>635</v>
      </c>
      <c r="B107" s="619" t="s">
        <v>1115</v>
      </c>
      <c r="C107" s="595" t="s">
        <v>636</v>
      </c>
      <c r="D107" s="276">
        <v>11055</v>
      </c>
      <c r="E107" s="276">
        <v>11055</v>
      </c>
      <c r="F107" s="311">
        <f t="shared" si="9"/>
        <v>0</v>
      </c>
      <c r="G107" s="567" t="s">
        <v>1643</v>
      </c>
      <c r="J107" t="s">
        <v>1982</v>
      </c>
    </row>
    <row r="108" spans="1:10" ht="14.1" customHeight="1" thickBot="1" x14ac:dyDescent="0.25">
      <c r="A108" s="171" t="s">
        <v>637</v>
      </c>
      <c r="B108" s="618" t="s">
        <v>1116</v>
      </c>
      <c r="C108" s="604" t="s">
        <v>1757</v>
      </c>
      <c r="D108" s="21">
        <v>30475</v>
      </c>
      <c r="E108" s="21">
        <v>30650</v>
      </c>
      <c r="F108" s="311">
        <f t="shared" si="9"/>
        <v>175</v>
      </c>
      <c r="G108" s="32"/>
    </row>
    <row r="109" spans="1:10" ht="14.1" customHeight="1" thickBot="1" x14ac:dyDescent="0.25">
      <c r="A109" s="223" t="s">
        <v>638</v>
      </c>
      <c r="B109" s="619" t="s">
        <v>1117</v>
      </c>
      <c r="C109" s="595" t="s">
        <v>1612</v>
      </c>
      <c r="D109" s="151">
        <v>21680</v>
      </c>
      <c r="E109" s="151">
        <v>22115</v>
      </c>
      <c r="F109" s="311">
        <f t="shared" ref="F109" si="14">E109-D109</f>
        <v>435</v>
      </c>
      <c r="G109" s="34"/>
    </row>
    <row r="110" spans="1:10" ht="15.6" customHeight="1" thickBot="1" x14ac:dyDescent="0.25">
      <c r="A110" s="223" t="s">
        <v>639</v>
      </c>
      <c r="B110" s="618" t="s">
        <v>1118</v>
      </c>
      <c r="C110" s="615" t="s">
        <v>1663</v>
      </c>
      <c r="D110" s="151">
        <v>11035</v>
      </c>
      <c r="E110" s="151">
        <v>11335</v>
      </c>
      <c r="F110" s="311">
        <f t="shared" ref="F110" si="15">E110-D110</f>
        <v>300</v>
      </c>
      <c r="G110" s="573"/>
      <c r="J110" s="310"/>
    </row>
    <row r="111" spans="1:10" ht="14.25" customHeight="1" thickBot="1" x14ac:dyDescent="0.25">
      <c r="A111" s="171" t="s">
        <v>1364</v>
      </c>
      <c r="B111" s="619" t="s">
        <v>1762</v>
      </c>
      <c r="C111" s="599" t="s">
        <v>1758</v>
      </c>
      <c r="D111" s="20">
        <v>24285</v>
      </c>
      <c r="E111" s="20">
        <v>24510</v>
      </c>
      <c r="F111" s="311">
        <f t="shared" ref="F111:F117" si="16">E111-D111</f>
        <v>225</v>
      </c>
      <c r="G111" s="285" t="s">
        <v>1360</v>
      </c>
    </row>
    <row r="112" spans="1:10" ht="16.5" customHeight="1" thickBot="1" x14ac:dyDescent="0.25">
      <c r="A112" s="224" t="s">
        <v>640</v>
      </c>
      <c r="B112" s="618" t="s">
        <v>1119</v>
      </c>
      <c r="C112" s="598" t="s">
        <v>1759</v>
      </c>
      <c r="D112" s="22">
        <v>17085</v>
      </c>
      <c r="E112" s="22">
        <v>17190</v>
      </c>
      <c r="F112" s="311">
        <f t="shared" si="16"/>
        <v>105</v>
      </c>
      <c r="G112" s="32"/>
    </row>
    <row r="113" spans="1:7" ht="14.1" customHeight="1" thickBot="1" x14ac:dyDescent="0.25">
      <c r="A113" s="223" t="s">
        <v>641</v>
      </c>
      <c r="B113" s="618" t="s">
        <v>1120</v>
      </c>
      <c r="C113" s="597" t="s">
        <v>642</v>
      </c>
      <c r="D113" s="151">
        <v>57050</v>
      </c>
      <c r="E113" s="151">
        <v>57265</v>
      </c>
      <c r="F113" s="311">
        <f>E113-D113</f>
        <v>215</v>
      </c>
      <c r="G113" s="159" t="s">
        <v>556</v>
      </c>
    </row>
    <row r="114" spans="1:7" ht="14.1" customHeight="1" thickBot="1" x14ac:dyDescent="0.25">
      <c r="A114" s="171" t="s">
        <v>643</v>
      </c>
      <c r="B114" s="619" t="s">
        <v>1715</v>
      </c>
      <c r="C114" s="598" t="s">
        <v>1760</v>
      </c>
      <c r="D114" s="578">
        <v>15900</v>
      </c>
      <c r="E114" s="578">
        <v>16065</v>
      </c>
      <c r="F114" s="311">
        <f t="shared" si="16"/>
        <v>165</v>
      </c>
      <c r="G114" s="32"/>
    </row>
    <row r="115" spans="1:7" ht="14.1" customHeight="1" thickBot="1" x14ac:dyDescent="0.25">
      <c r="A115" s="224" t="s">
        <v>644</v>
      </c>
      <c r="B115" s="618" t="s">
        <v>1121</v>
      </c>
      <c r="C115" s="597" t="s">
        <v>645</v>
      </c>
      <c r="D115" s="276">
        <v>49090</v>
      </c>
      <c r="E115" s="276">
        <v>49250</v>
      </c>
      <c r="F115" s="311">
        <f t="shared" si="16"/>
        <v>160</v>
      </c>
      <c r="G115" s="442"/>
    </row>
    <row r="116" spans="1:7" ht="14.25" customHeight="1" thickBot="1" x14ac:dyDescent="0.25">
      <c r="A116" s="593" t="s">
        <v>646</v>
      </c>
      <c r="B116" s="621" t="s">
        <v>217</v>
      </c>
      <c r="C116" s="600" t="s">
        <v>647</v>
      </c>
      <c r="D116" s="276">
        <v>21135</v>
      </c>
      <c r="E116" s="276">
        <v>21205</v>
      </c>
      <c r="F116" s="311">
        <f t="shared" si="16"/>
        <v>70</v>
      </c>
      <c r="G116" s="32"/>
    </row>
    <row r="117" spans="1:7" ht="14.1" customHeight="1" thickBot="1" x14ac:dyDescent="0.25">
      <c r="A117" s="222" t="s">
        <v>648</v>
      </c>
      <c r="B117" s="618" t="s">
        <v>1123</v>
      </c>
      <c r="C117" s="616" t="s">
        <v>647</v>
      </c>
      <c r="D117" s="151">
        <v>8430</v>
      </c>
      <c r="E117" s="151">
        <v>8520</v>
      </c>
      <c r="F117" s="311">
        <f t="shared" si="16"/>
        <v>90</v>
      </c>
      <c r="G117" s="357"/>
    </row>
    <row r="118" spans="1:7" ht="18" customHeight="1" thickBot="1" x14ac:dyDescent="0.25">
      <c r="A118" s="24"/>
      <c r="B118" s="141"/>
      <c r="C118" s="21"/>
      <c r="D118" s="21"/>
      <c r="E118" s="21" t="s">
        <v>1016</v>
      </c>
      <c r="F118" s="466">
        <f>SUM(F6:F117)</f>
        <v>23292</v>
      </c>
      <c r="G118" s="505">
        <f>F82+F33+F57+F10</f>
        <v>1202</v>
      </c>
    </row>
    <row r="119" spans="1:7" ht="27" customHeight="1" thickBot="1" x14ac:dyDescent="0.25">
      <c r="A119" s="176"/>
      <c r="B119" s="583" t="s">
        <v>1039</v>
      </c>
      <c r="C119" s="582"/>
      <c r="D119" s="454">
        <f>SUM('Общ. счетчики'!G10:G11)</f>
        <v>24220</v>
      </c>
      <c r="E119" s="318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79">
      <selection activeCell="D40" sqref="D40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D15" sqref="D15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05" t="s">
        <v>649</v>
      </c>
      <c r="D1" s="818"/>
    </row>
    <row r="2" spans="1:8" x14ac:dyDescent="0.2">
      <c r="C2" s="104"/>
      <c r="D2" s="105"/>
      <c r="E2" s="819" t="s">
        <v>2033</v>
      </c>
      <c r="F2" s="819"/>
    </row>
    <row r="3" spans="1:8" ht="13.5" thickBot="1" x14ac:dyDescent="0.25">
      <c r="A3" s="820" t="s">
        <v>650</v>
      </c>
      <c r="B3" s="820"/>
      <c r="C3" s="2"/>
      <c r="F3" s="2"/>
    </row>
    <row r="4" spans="1:8" ht="13.5" thickBot="1" x14ac:dyDescent="0.25">
      <c r="A4" s="810" t="s">
        <v>1122</v>
      </c>
      <c r="B4" s="808" t="s">
        <v>481</v>
      </c>
      <c r="C4" s="808" t="s">
        <v>1</v>
      </c>
      <c r="D4" s="808" t="s">
        <v>2</v>
      </c>
      <c r="E4" s="808"/>
      <c r="F4" s="808" t="s">
        <v>5</v>
      </c>
    </row>
    <row r="5" spans="1:8" ht="13.5" thickBot="1" x14ac:dyDescent="0.25">
      <c r="A5" s="811"/>
      <c r="B5" s="808"/>
      <c r="C5" s="808"/>
      <c r="D5" s="808"/>
      <c r="E5" s="808"/>
      <c r="F5" s="808"/>
    </row>
    <row r="6" spans="1:8" ht="13.5" thickBot="1" x14ac:dyDescent="0.25">
      <c r="A6" s="812"/>
      <c r="B6" s="808"/>
      <c r="C6" s="808"/>
      <c r="D6" s="109" t="s">
        <v>6</v>
      </c>
      <c r="E6" s="110" t="s">
        <v>7</v>
      </c>
      <c r="F6" s="808"/>
    </row>
    <row r="7" spans="1:8" ht="15" customHeight="1" thickBot="1" x14ac:dyDescent="0.25">
      <c r="A7" s="141" t="s">
        <v>651</v>
      </c>
      <c r="B7" s="622" t="s">
        <v>1763</v>
      </c>
      <c r="C7" s="626" t="s">
        <v>1765</v>
      </c>
      <c r="D7" s="276">
        <v>13430</v>
      </c>
      <c r="E7" s="276">
        <v>13580</v>
      </c>
      <c r="F7" s="311">
        <f>E7-D7</f>
        <v>150</v>
      </c>
      <c r="G7" s="135" t="s">
        <v>498</v>
      </c>
    </row>
    <row r="8" spans="1:8" ht="15" customHeight="1" thickBot="1" x14ac:dyDescent="0.25">
      <c r="A8" s="171" t="s">
        <v>652</v>
      </c>
      <c r="B8" s="618" t="s">
        <v>1160</v>
      </c>
      <c r="C8" s="702" t="s">
        <v>1983</v>
      </c>
      <c r="D8" s="22">
        <v>815</v>
      </c>
      <c r="E8" s="22">
        <v>870</v>
      </c>
      <c r="F8" s="571">
        <f t="shared" ref="F8" si="0">E8-D8</f>
        <v>55</v>
      </c>
      <c r="G8" s="496"/>
    </row>
    <row r="9" spans="1:8" ht="17.25" customHeight="1" thickBot="1" x14ac:dyDescent="0.25">
      <c r="A9" s="700" t="s">
        <v>653</v>
      </c>
      <c r="B9" s="624" t="s">
        <v>1161</v>
      </c>
      <c r="C9" s="701" t="s">
        <v>993</v>
      </c>
      <c r="D9" s="374">
        <v>15270</v>
      </c>
      <c r="E9" s="374">
        <v>15370</v>
      </c>
      <c r="F9" s="571">
        <f t="shared" ref="F9:F31" si="1">E9-D9</f>
        <v>100</v>
      </c>
      <c r="G9" s="313"/>
    </row>
    <row r="10" spans="1:8" ht="15" customHeight="1" thickBot="1" x14ac:dyDescent="0.25">
      <c r="A10" s="165" t="s">
        <v>654</v>
      </c>
      <c r="B10" s="618" t="s">
        <v>1162</v>
      </c>
      <c r="C10" s="599" t="s">
        <v>1766</v>
      </c>
      <c r="D10" s="22">
        <v>14020</v>
      </c>
      <c r="E10" s="22">
        <v>14200</v>
      </c>
      <c r="F10" s="311">
        <f t="shared" si="1"/>
        <v>180</v>
      </c>
      <c r="G10" s="117"/>
      <c r="H10" s="297"/>
    </row>
    <row r="11" spans="1:8" ht="15" customHeight="1" thickBot="1" x14ac:dyDescent="0.25">
      <c r="A11" s="165" t="s">
        <v>655</v>
      </c>
      <c r="B11" s="624" t="s">
        <v>1163</v>
      </c>
      <c r="C11" s="598" t="s">
        <v>1545</v>
      </c>
      <c r="D11" s="22">
        <v>920</v>
      </c>
      <c r="E11" s="22">
        <v>930</v>
      </c>
      <c r="F11" s="311">
        <f t="shared" si="1"/>
        <v>10</v>
      </c>
      <c r="G11" s="324"/>
    </row>
    <row r="12" spans="1:8" ht="15" customHeight="1" thickBot="1" x14ac:dyDescent="0.25">
      <c r="A12" s="165" t="s">
        <v>656</v>
      </c>
      <c r="B12" s="618" t="s">
        <v>1164</v>
      </c>
      <c r="C12" s="599" t="s">
        <v>1029</v>
      </c>
      <c r="D12" s="22">
        <v>29040</v>
      </c>
      <c r="E12" s="22">
        <v>29157</v>
      </c>
      <c r="F12" s="311">
        <f t="shared" si="1"/>
        <v>117</v>
      </c>
      <c r="G12" s="313"/>
    </row>
    <row r="13" spans="1:8" ht="18" customHeight="1" thickBot="1" x14ac:dyDescent="0.25">
      <c r="A13" s="165" t="s">
        <v>657</v>
      </c>
      <c r="B13" s="624" t="s">
        <v>1165</v>
      </c>
      <c r="C13" s="596" t="s">
        <v>1621</v>
      </c>
      <c r="D13" s="22">
        <v>11340</v>
      </c>
      <c r="E13" s="22">
        <v>11575</v>
      </c>
      <c r="F13" s="311">
        <f t="shared" ref="F13" si="2">E13-D13</f>
        <v>235</v>
      </c>
      <c r="H13" s="211"/>
    </row>
    <row r="14" spans="1:8" ht="15" customHeight="1" thickBot="1" x14ac:dyDescent="0.25">
      <c r="A14" s="23" t="s">
        <v>658</v>
      </c>
      <c r="B14" s="618" t="s">
        <v>1166</v>
      </c>
      <c r="C14" s="608" t="s">
        <v>1767</v>
      </c>
      <c r="D14" s="22">
        <v>18820</v>
      </c>
      <c r="E14" s="22">
        <v>19030</v>
      </c>
      <c r="F14" s="311">
        <f t="shared" si="1"/>
        <v>210</v>
      </c>
      <c r="G14" s="295"/>
    </row>
    <row r="15" spans="1:8" ht="15" customHeight="1" thickBot="1" x14ac:dyDescent="0.25">
      <c r="A15" s="149" t="s">
        <v>659</v>
      </c>
      <c r="B15" s="618" t="s">
        <v>1167</v>
      </c>
      <c r="C15" s="632" t="s">
        <v>1979</v>
      </c>
      <c r="D15" s="22">
        <v>4065</v>
      </c>
      <c r="E15" s="22">
        <v>4315</v>
      </c>
      <c r="F15" s="311">
        <f t="shared" ref="F15" si="3">E15-D15</f>
        <v>250</v>
      </c>
      <c r="G15" s="295"/>
    </row>
    <row r="16" spans="1:8" s="118" customFormat="1" ht="21.75" customHeight="1" thickBot="1" x14ac:dyDescent="0.25">
      <c r="A16" s="141" t="s">
        <v>660</v>
      </c>
      <c r="B16" s="618" t="s">
        <v>1168</v>
      </c>
      <c r="C16" s="597" t="s">
        <v>661</v>
      </c>
      <c r="D16" s="276">
        <v>77555</v>
      </c>
      <c r="E16" s="276">
        <v>77650</v>
      </c>
      <c r="F16" s="311">
        <f t="shared" si="1"/>
        <v>95</v>
      </c>
      <c r="G16" s="135" t="s">
        <v>510</v>
      </c>
    </row>
    <row r="17" spans="1:17" ht="15" customHeight="1" thickBot="1" x14ac:dyDescent="0.25">
      <c r="A17" s="141" t="s">
        <v>662</v>
      </c>
      <c r="B17" s="624" t="s">
        <v>1169</v>
      </c>
      <c r="C17" s="594" t="s">
        <v>663</v>
      </c>
      <c r="D17" s="21">
        <v>40970</v>
      </c>
      <c r="E17" s="21">
        <v>41345</v>
      </c>
      <c r="F17" s="311">
        <f t="shared" si="1"/>
        <v>375</v>
      </c>
    </row>
    <row r="18" spans="1:17" ht="15.75" customHeight="1" thickBot="1" x14ac:dyDescent="0.25">
      <c r="A18" s="23" t="s">
        <v>664</v>
      </c>
      <c r="B18" s="618" t="s">
        <v>1170</v>
      </c>
      <c r="C18" s="602" t="s">
        <v>1768</v>
      </c>
      <c r="D18" s="22">
        <v>15510</v>
      </c>
      <c r="E18" s="22">
        <v>15675</v>
      </c>
      <c r="F18" s="311">
        <f t="shared" si="1"/>
        <v>165</v>
      </c>
      <c r="G18" s="309"/>
    </row>
    <row r="19" spans="1:17" ht="15" customHeight="1" thickBot="1" x14ac:dyDescent="0.25">
      <c r="A19" s="168" t="s">
        <v>665</v>
      </c>
      <c r="B19" s="624" t="s">
        <v>1171</v>
      </c>
      <c r="C19" s="594" t="s">
        <v>1769</v>
      </c>
      <c r="D19" s="151">
        <v>154850</v>
      </c>
      <c r="E19" s="151">
        <v>155680</v>
      </c>
      <c r="F19" s="311">
        <f t="shared" si="1"/>
        <v>830</v>
      </c>
      <c r="G19" s="112"/>
    </row>
    <row r="20" spans="1:17" ht="15" customHeight="1" thickBot="1" x14ac:dyDescent="0.25">
      <c r="A20" s="23" t="s">
        <v>666</v>
      </c>
      <c r="B20" s="618" t="s">
        <v>1172</v>
      </c>
      <c r="C20" s="595" t="s">
        <v>1770</v>
      </c>
      <c r="D20" s="25">
        <v>6055</v>
      </c>
      <c r="E20" s="25">
        <v>6100</v>
      </c>
      <c r="F20" s="311">
        <f t="shared" si="1"/>
        <v>45</v>
      </c>
      <c r="G20" s="126"/>
    </row>
    <row r="21" spans="1:17" ht="15" customHeight="1" thickBot="1" x14ac:dyDescent="0.25">
      <c r="A21" s="23" t="s">
        <v>667</v>
      </c>
      <c r="B21" s="624" t="s">
        <v>294</v>
      </c>
      <c r="C21" s="594" t="s">
        <v>1771</v>
      </c>
      <c r="D21" s="25">
        <v>13680</v>
      </c>
      <c r="E21" s="25">
        <v>13900</v>
      </c>
      <c r="F21" s="311">
        <f t="shared" si="1"/>
        <v>220</v>
      </c>
      <c r="G21" s="135" t="s">
        <v>515</v>
      </c>
    </row>
    <row r="22" spans="1:17" ht="15" customHeight="1" thickBot="1" x14ac:dyDescent="0.25">
      <c r="A22" s="160" t="s">
        <v>668</v>
      </c>
      <c r="B22" s="618" t="s">
        <v>1173</v>
      </c>
      <c r="C22" s="597" t="s">
        <v>1772</v>
      </c>
      <c r="D22" s="157">
        <v>13235</v>
      </c>
      <c r="E22" s="157">
        <v>13345</v>
      </c>
      <c r="F22" s="311">
        <f t="shared" si="1"/>
        <v>110</v>
      </c>
      <c r="G22" s="229"/>
    </row>
    <row r="23" spans="1:17" ht="15" customHeight="1" thickBot="1" x14ac:dyDescent="0.25">
      <c r="A23" s="160" t="s">
        <v>669</v>
      </c>
      <c r="B23" s="624" t="s">
        <v>1174</v>
      </c>
      <c r="C23" s="598" t="s">
        <v>983</v>
      </c>
      <c r="D23" s="175">
        <v>38240</v>
      </c>
      <c r="E23" s="175">
        <v>38360</v>
      </c>
      <c r="F23" s="311">
        <f t="shared" si="1"/>
        <v>120</v>
      </c>
      <c r="G23" s="167" t="s">
        <v>982</v>
      </c>
    </row>
    <row r="24" spans="1:17" ht="15" customHeight="1" thickBot="1" x14ac:dyDescent="0.25">
      <c r="A24" s="23" t="s">
        <v>670</v>
      </c>
      <c r="B24" s="618" t="s">
        <v>1175</v>
      </c>
      <c r="C24" s="599" t="s">
        <v>671</v>
      </c>
      <c r="D24" s="22">
        <v>53835</v>
      </c>
      <c r="E24" s="22">
        <v>53965</v>
      </c>
      <c r="F24" s="311">
        <f t="shared" si="1"/>
        <v>130</v>
      </c>
      <c r="G24" s="135" t="s">
        <v>520</v>
      </c>
    </row>
    <row r="25" spans="1:17" ht="16.5" customHeight="1" thickBot="1" x14ac:dyDescent="0.25">
      <c r="A25" s="160" t="s">
        <v>672</v>
      </c>
      <c r="B25" s="624" t="s">
        <v>1646</v>
      </c>
      <c r="C25" s="596" t="s">
        <v>1773</v>
      </c>
      <c r="D25" s="22">
        <v>12040</v>
      </c>
      <c r="E25" s="22">
        <v>12100</v>
      </c>
      <c r="F25" s="570">
        <f t="shared" si="1"/>
        <v>60</v>
      </c>
      <c r="G25" s="309"/>
    </row>
    <row r="26" spans="1:17" ht="21" customHeight="1" thickBot="1" x14ac:dyDescent="0.25">
      <c r="A26" s="149" t="s">
        <v>673</v>
      </c>
      <c r="B26" s="618" t="s">
        <v>1176</v>
      </c>
      <c r="C26" s="597" t="s">
        <v>1774</v>
      </c>
      <c r="D26" s="28">
        <v>15</v>
      </c>
      <c r="E26" s="28">
        <v>15</v>
      </c>
      <c r="F26" s="311">
        <f t="shared" si="1"/>
        <v>0</v>
      </c>
      <c r="G26" s="569" t="s">
        <v>1643</v>
      </c>
    </row>
    <row r="27" spans="1:17" ht="15" customHeight="1" thickBot="1" x14ac:dyDescent="0.25">
      <c r="A27" s="141" t="s">
        <v>674</v>
      </c>
      <c r="B27" s="624" t="s">
        <v>1177</v>
      </c>
      <c r="C27" s="596" t="s">
        <v>1775</v>
      </c>
      <c r="D27" s="276">
        <v>34580</v>
      </c>
      <c r="E27" s="276">
        <v>36060</v>
      </c>
      <c r="F27" s="571">
        <f t="shared" si="1"/>
        <v>1480</v>
      </c>
      <c r="G27" s="309"/>
    </row>
    <row r="28" spans="1:17" ht="15" customHeight="1" thickBot="1" x14ac:dyDescent="0.25">
      <c r="A28" s="141" t="s">
        <v>675</v>
      </c>
      <c r="B28" s="620" t="s">
        <v>1764</v>
      </c>
      <c r="C28" s="595" t="s">
        <v>1776</v>
      </c>
      <c r="D28" s="25">
        <v>31915</v>
      </c>
      <c r="E28" s="25">
        <v>32135</v>
      </c>
      <c r="F28" s="311">
        <f t="shared" si="1"/>
        <v>220</v>
      </c>
      <c r="G28" s="137"/>
    </row>
    <row r="29" spans="1:17" ht="15" customHeight="1" thickBot="1" x14ac:dyDescent="0.25">
      <c r="A29" s="149" t="s">
        <v>676</v>
      </c>
      <c r="B29" s="624" t="s">
        <v>1178</v>
      </c>
      <c r="C29" s="603" t="s">
        <v>1777</v>
      </c>
      <c r="D29" s="22">
        <v>32440</v>
      </c>
      <c r="E29" s="22">
        <v>32680</v>
      </c>
      <c r="F29" s="311">
        <f t="shared" si="1"/>
        <v>240</v>
      </c>
      <c r="G29" s="309"/>
    </row>
    <row r="30" spans="1:17" s="119" customFormat="1" ht="15" customHeight="1" thickBot="1" x14ac:dyDescent="0.25">
      <c r="A30" s="23" t="s">
        <v>677</v>
      </c>
      <c r="B30" s="618" t="s">
        <v>1179</v>
      </c>
      <c r="C30" s="602" t="s">
        <v>1778</v>
      </c>
      <c r="D30" s="22">
        <v>31245</v>
      </c>
      <c r="E30" s="22">
        <v>31610</v>
      </c>
      <c r="F30" s="311">
        <f t="shared" si="1"/>
        <v>365</v>
      </c>
      <c r="G30" s="309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678</v>
      </c>
      <c r="B31" s="618" t="s">
        <v>1371</v>
      </c>
      <c r="C31" s="596" t="s">
        <v>1779</v>
      </c>
      <c r="D31" s="767">
        <v>64725</v>
      </c>
      <c r="E31" s="767">
        <v>65260</v>
      </c>
      <c r="F31" s="311">
        <f t="shared" si="1"/>
        <v>535</v>
      </c>
      <c r="G31" s="488"/>
    </row>
    <row r="32" spans="1:17" ht="15" customHeight="1" thickBot="1" x14ac:dyDescent="0.25">
      <c r="A32" s="177"/>
      <c r="B32" s="625"/>
      <c r="C32" s="815" t="s">
        <v>17</v>
      </c>
      <c r="D32" s="816"/>
      <c r="E32" s="817"/>
      <c r="F32" s="673">
        <f>SUM(F7:F31)</f>
        <v>6297</v>
      </c>
      <c r="G32" s="506"/>
    </row>
    <row r="33" spans="2:6" ht="27" customHeight="1" thickBot="1" x14ac:dyDescent="0.25">
      <c r="B33" s="320" t="s">
        <v>1039</v>
      </c>
      <c r="C33" s="16">
        <f>SUM('Общ. счетчики'!G15:G16)</f>
        <v>6420</v>
      </c>
      <c r="F33" s="340"/>
    </row>
    <row r="35" spans="2:6" x14ac:dyDescent="0.2">
      <c r="D35" s="814"/>
      <c r="E35" s="814"/>
      <c r="F35" s="814"/>
    </row>
  </sheetData>
  <customSheetViews>
    <customSheetView guid="{59BB3A05-2517-4212-B4B0-766CE27362F6}" scale="120" showPageBreaks="1" fitToPage="1" printArea="1" hiddenColumns="1" state="hidden" view="pageBreakPreview">
      <selection activeCell="D15" sqref="D15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0" zoomScale="120" zoomScaleSheetLayoutView="120" workbookViewId="0">
      <selection activeCell="E38" sqref="E38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05" t="s">
        <v>649</v>
      </c>
      <c r="D1" s="818"/>
    </row>
    <row r="2" spans="1:7" x14ac:dyDescent="0.2">
      <c r="C2" s="104"/>
      <c r="D2" s="105"/>
      <c r="E2" s="819" t="s">
        <v>2033</v>
      </c>
      <c r="F2" s="819"/>
    </row>
    <row r="3" spans="1:7" ht="13.5" thickBot="1" x14ac:dyDescent="0.25">
      <c r="A3" s="120" t="s">
        <v>679</v>
      </c>
      <c r="B3" s="120"/>
      <c r="C3" s="2"/>
      <c r="F3" s="2"/>
    </row>
    <row r="4" spans="1:7" ht="13.5" customHeight="1" thickBot="1" x14ac:dyDescent="0.25">
      <c r="A4" s="810" t="s">
        <v>1122</v>
      </c>
      <c r="B4" s="808" t="s">
        <v>481</v>
      </c>
      <c r="C4" s="808" t="s">
        <v>1</v>
      </c>
      <c r="D4" s="808" t="s">
        <v>2</v>
      </c>
      <c r="E4" s="808"/>
      <c r="F4" s="808" t="s">
        <v>680</v>
      </c>
    </row>
    <row r="5" spans="1:7" ht="13.5" thickBot="1" x14ac:dyDescent="0.25">
      <c r="A5" s="825"/>
      <c r="B5" s="808"/>
      <c r="C5" s="808"/>
      <c r="D5" s="808"/>
      <c r="E5" s="808"/>
      <c r="F5" s="808"/>
    </row>
    <row r="6" spans="1:7" ht="13.5" thickBot="1" x14ac:dyDescent="0.25">
      <c r="A6" s="826"/>
      <c r="B6" s="808"/>
      <c r="C6" s="808"/>
      <c r="D6" s="109" t="s">
        <v>6</v>
      </c>
      <c r="E6" s="110" t="s">
        <v>7</v>
      </c>
      <c r="F6" s="808"/>
    </row>
    <row r="7" spans="1:7" ht="15.75" customHeight="1" thickBot="1" x14ac:dyDescent="0.25">
      <c r="A7" s="141" t="s">
        <v>681</v>
      </c>
      <c r="B7" s="622" t="s">
        <v>1124</v>
      </c>
      <c r="C7" s="594" t="s">
        <v>682</v>
      </c>
      <c r="D7" s="20">
        <v>8275</v>
      </c>
      <c r="E7" s="20">
        <v>8315</v>
      </c>
      <c r="F7" s="21">
        <f t="shared" ref="F7:F14" si="0">E7-D7</f>
        <v>40</v>
      </c>
      <c r="G7" s="135" t="s">
        <v>498</v>
      </c>
    </row>
    <row r="8" spans="1:7" ht="14.45" customHeight="1" thickBot="1" x14ac:dyDescent="0.25">
      <c r="A8" s="149" t="s">
        <v>683</v>
      </c>
      <c r="B8" s="618" t="s">
        <v>1125</v>
      </c>
      <c r="C8" s="602" t="s">
        <v>1010</v>
      </c>
      <c r="D8" s="22">
        <v>52480</v>
      </c>
      <c r="E8" s="22">
        <v>52835</v>
      </c>
      <c r="F8" s="21">
        <f t="shared" si="0"/>
        <v>355</v>
      </c>
      <c r="G8" s="376"/>
    </row>
    <row r="9" spans="1:7" ht="14.25" customHeight="1" thickBot="1" x14ac:dyDescent="0.25">
      <c r="A9" s="23" t="s">
        <v>684</v>
      </c>
      <c r="B9" s="624" t="s">
        <v>1780</v>
      </c>
      <c r="C9" s="603" t="s">
        <v>1669</v>
      </c>
      <c r="D9" s="22">
        <v>5770</v>
      </c>
      <c r="E9" s="22">
        <v>5995</v>
      </c>
      <c r="F9" s="22">
        <f t="shared" ref="F9" si="1">E9-D9</f>
        <v>225</v>
      </c>
      <c r="G9" s="518">
        <v>44076</v>
      </c>
    </row>
    <row r="10" spans="1:7" ht="14.25" customHeight="1" thickBot="1" x14ac:dyDescent="0.25">
      <c r="A10" s="160" t="s">
        <v>685</v>
      </c>
      <c r="B10" s="618" t="s">
        <v>1781</v>
      </c>
      <c r="C10" s="597" t="s">
        <v>1792</v>
      </c>
      <c r="D10" s="22">
        <v>23100</v>
      </c>
      <c r="E10" s="22">
        <v>23440</v>
      </c>
      <c r="F10" s="22">
        <f t="shared" si="0"/>
        <v>340</v>
      </c>
    </row>
    <row r="11" spans="1:7" ht="14.25" customHeight="1" thickBot="1" x14ac:dyDescent="0.25">
      <c r="A11" s="23" t="s">
        <v>686</v>
      </c>
      <c r="B11" s="624" t="s">
        <v>1782</v>
      </c>
      <c r="C11" s="594" t="s">
        <v>1793</v>
      </c>
      <c r="D11" s="22">
        <v>13700</v>
      </c>
      <c r="E11" s="22">
        <v>13850</v>
      </c>
      <c r="F11" s="22">
        <f>E11-D11</f>
        <v>150</v>
      </c>
      <c r="G11" s="349"/>
    </row>
    <row r="12" spans="1:7" ht="14.25" customHeight="1" thickBot="1" x14ac:dyDescent="0.25">
      <c r="A12" s="149" t="s">
        <v>687</v>
      </c>
      <c r="B12" s="618" t="s">
        <v>1126</v>
      </c>
      <c r="C12" s="602" t="s">
        <v>1031</v>
      </c>
      <c r="D12" s="22">
        <v>46165</v>
      </c>
      <c r="E12" s="22">
        <v>46360</v>
      </c>
      <c r="F12" s="21">
        <f t="shared" si="0"/>
        <v>195</v>
      </c>
      <c r="G12" s="564"/>
    </row>
    <row r="13" spans="1:7" ht="14.25" customHeight="1" thickBot="1" x14ac:dyDescent="0.25">
      <c r="A13" s="165" t="s">
        <v>688</v>
      </c>
      <c r="B13" s="624" t="s">
        <v>1127</v>
      </c>
      <c r="C13" s="603" t="s">
        <v>973</v>
      </c>
      <c r="D13" s="22">
        <v>17485</v>
      </c>
      <c r="E13" s="22">
        <v>17580</v>
      </c>
      <c r="F13" s="21">
        <f t="shared" si="0"/>
        <v>95</v>
      </c>
      <c r="G13" s="564"/>
    </row>
    <row r="14" spans="1:7" ht="24.75" customHeight="1" thickBot="1" x14ac:dyDescent="0.25">
      <c r="A14" s="149" t="s">
        <v>689</v>
      </c>
      <c r="B14" s="618" t="s">
        <v>1128</v>
      </c>
      <c r="C14" s="598" t="s">
        <v>974</v>
      </c>
      <c r="D14" s="22">
        <v>9560</v>
      </c>
      <c r="E14" s="22">
        <v>9600</v>
      </c>
      <c r="F14" s="21">
        <f t="shared" si="0"/>
        <v>40</v>
      </c>
      <c r="G14" s="564"/>
    </row>
    <row r="15" spans="1:7" ht="14.25" customHeight="1" thickBot="1" x14ac:dyDescent="0.25">
      <c r="A15" s="149" t="s">
        <v>690</v>
      </c>
      <c r="B15" s="624" t="s">
        <v>1129</v>
      </c>
      <c r="C15" s="594" t="s">
        <v>1794</v>
      </c>
      <c r="D15" s="22">
        <v>27720</v>
      </c>
      <c r="E15" s="22">
        <v>28005</v>
      </c>
      <c r="F15" s="22">
        <f>E15-D15</f>
        <v>285</v>
      </c>
      <c r="G15" s="349"/>
    </row>
    <row r="16" spans="1:7" ht="14.25" customHeight="1" thickBot="1" x14ac:dyDescent="0.25">
      <c r="A16" s="141" t="s">
        <v>691</v>
      </c>
      <c r="B16" s="618" t="s">
        <v>1130</v>
      </c>
      <c r="C16" s="595" t="s">
        <v>1795</v>
      </c>
      <c r="D16" s="22">
        <v>28415</v>
      </c>
      <c r="E16" s="22">
        <v>29110</v>
      </c>
      <c r="F16" s="22">
        <f>E16-D16</f>
        <v>695</v>
      </c>
      <c r="G16" s="135" t="s">
        <v>510</v>
      </c>
    </row>
    <row r="17" spans="1:9" ht="14.25" customHeight="1" thickBot="1" x14ac:dyDescent="0.25">
      <c r="A17" s="141" t="s">
        <v>692</v>
      </c>
      <c r="B17" s="624" t="s">
        <v>1131</v>
      </c>
      <c r="C17" s="603" t="s">
        <v>693</v>
      </c>
      <c r="D17" s="22">
        <v>30790</v>
      </c>
      <c r="E17" s="22">
        <v>31060</v>
      </c>
      <c r="F17" s="22">
        <f t="shared" ref="F17:F58" si="2">E17-D17</f>
        <v>270</v>
      </c>
    </row>
    <row r="18" spans="1:9" ht="14.25" customHeight="1" thickBot="1" x14ac:dyDescent="0.25">
      <c r="A18" s="160" t="s">
        <v>694</v>
      </c>
      <c r="B18" s="618" t="s">
        <v>1132</v>
      </c>
      <c r="C18" s="608" t="s">
        <v>1796</v>
      </c>
      <c r="D18" s="157">
        <v>33400</v>
      </c>
      <c r="E18" s="157">
        <v>33685</v>
      </c>
      <c r="F18" s="22">
        <f t="shared" si="2"/>
        <v>285</v>
      </c>
      <c r="G18" s="121"/>
    </row>
    <row r="19" spans="1:9" ht="14.25" customHeight="1" thickBot="1" x14ac:dyDescent="0.25">
      <c r="A19" s="169" t="s">
        <v>695</v>
      </c>
      <c r="B19" s="624" t="s">
        <v>1133</v>
      </c>
      <c r="C19" s="603" t="s">
        <v>989</v>
      </c>
      <c r="D19" s="22">
        <v>53810</v>
      </c>
      <c r="E19" s="22">
        <v>54080</v>
      </c>
      <c r="F19" s="21">
        <f t="shared" si="2"/>
        <v>270</v>
      </c>
      <c r="G19" s="376"/>
    </row>
    <row r="20" spans="1:9" ht="14.25" customHeight="1" thickBot="1" x14ac:dyDescent="0.25">
      <c r="A20" s="141" t="s">
        <v>1980</v>
      </c>
      <c r="B20" s="618" t="s">
        <v>1090</v>
      </c>
      <c r="C20" s="602" t="s">
        <v>1644</v>
      </c>
      <c r="D20" s="22">
        <v>4330</v>
      </c>
      <c r="E20" s="22">
        <v>4460</v>
      </c>
      <c r="F20" s="22">
        <f t="shared" si="2"/>
        <v>130</v>
      </c>
      <c r="G20" s="126"/>
    </row>
    <row r="21" spans="1:9" ht="14.25" customHeight="1" thickBot="1" x14ac:dyDescent="0.25">
      <c r="A21" s="160"/>
      <c r="B21" s="618" t="s">
        <v>1090</v>
      </c>
      <c r="C21" s="594" t="s">
        <v>1645</v>
      </c>
      <c r="D21" s="22">
        <v>8885</v>
      </c>
      <c r="E21" s="22">
        <v>9140</v>
      </c>
      <c r="F21" s="21">
        <f t="shared" si="2"/>
        <v>255</v>
      </c>
      <c r="G21" s="573"/>
    </row>
    <row r="22" spans="1:9" ht="14.25" customHeight="1" thickBot="1" x14ac:dyDescent="0.25">
      <c r="A22" s="23" t="s">
        <v>696</v>
      </c>
      <c r="B22" s="624" t="s">
        <v>1134</v>
      </c>
      <c r="C22" s="603" t="s">
        <v>1797</v>
      </c>
      <c r="D22" s="22">
        <v>22395</v>
      </c>
      <c r="E22" s="22">
        <v>22630</v>
      </c>
      <c r="F22" s="21">
        <f t="shared" si="2"/>
        <v>235</v>
      </c>
      <c r="G22" s="135" t="s">
        <v>1389</v>
      </c>
    </row>
    <row r="23" spans="1:9" ht="14.25" customHeight="1" thickBot="1" x14ac:dyDescent="0.25">
      <c r="A23" s="23" t="s">
        <v>697</v>
      </c>
      <c r="B23" s="618" t="s">
        <v>1135</v>
      </c>
      <c r="C23" s="597" t="s">
        <v>698</v>
      </c>
      <c r="D23" s="22">
        <v>49177</v>
      </c>
      <c r="E23" s="22">
        <v>49290</v>
      </c>
      <c r="F23" s="21">
        <f t="shared" si="2"/>
        <v>113</v>
      </c>
      <c r="G23" s="111"/>
    </row>
    <row r="24" spans="1:9" ht="14.25" customHeight="1" thickBot="1" x14ac:dyDescent="0.25">
      <c r="A24" s="160" t="s">
        <v>699</v>
      </c>
      <c r="B24" s="624" t="s">
        <v>1783</v>
      </c>
      <c r="C24" s="594" t="s">
        <v>1798</v>
      </c>
      <c r="D24" s="22">
        <v>30385</v>
      </c>
      <c r="E24" s="22">
        <v>30760</v>
      </c>
      <c r="F24" s="21">
        <f t="shared" si="2"/>
        <v>375</v>
      </c>
      <c r="G24" s="298"/>
    </row>
    <row r="25" spans="1:9" ht="14.25" customHeight="1" thickBot="1" x14ac:dyDescent="0.25">
      <c r="A25" s="149" t="s">
        <v>700</v>
      </c>
      <c r="B25" s="618" t="s">
        <v>1784</v>
      </c>
      <c r="C25" s="602" t="s">
        <v>1330</v>
      </c>
      <c r="D25" s="22">
        <v>34600</v>
      </c>
      <c r="E25" s="22">
        <v>34890</v>
      </c>
      <c r="F25" s="21">
        <f t="shared" si="2"/>
        <v>290</v>
      </c>
      <c r="G25" s="376"/>
    </row>
    <row r="26" spans="1:9" ht="14.25" customHeight="1" thickBot="1" x14ac:dyDescent="0.25">
      <c r="A26" s="23" t="s">
        <v>701</v>
      </c>
      <c r="B26" s="624" t="s">
        <v>1136</v>
      </c>
      <c r="C26" s="603" t="s">
        <v>1799</v>
      </c>
      <c r="D26" s="22">
        <v>16980</v>
      </c>
      <c r="E26" s="22">
        <v>17095</v>
      </c>
      <c r="F26" s="22">
        <f>E26-D26</f>
        <v>115</v>
      </c>
      <c r="G26" s="351"/>
    </row>
    <row r="27" spans="1:9" ht="15" customHeight="1" thickBot="1" x14ac:dyDescent="0.25">
      <c r="A27" s="23" t="s">
        <v>702</v>
      </c>
      <c r="B27" s="618" t="s">
        <v>1137</v>
      </c>
      <c r="C27" s="595" t="s">
        <v>1800</v>
      </c>
      <c r="D27" s="22">
        <v>15345</v>
      </c>
      <c r="E27" s="22">
        <v>15505</v>
      </c>
      <c r="F27" s="21">
        <f t="shared" si="2"/>
        <v>160</v>
      </c>
      <c r="G27" s="523"/>
    </row>
    <row r="28" spans="1:9" ht="14.25" customHeight="1" thickBot="1" x14ac:dyDescent="0.25">
      <c r="A28" s="149" t="s">
        <v>703</v>
      </c>
      <c r="B28" s="624" t="s">
        <v>1785</v>
      </c>
      <c r="C28" s="603" t="s">
        <v>1012</v>
      </c>
      <c r="D28" s="276">
        <v>58035</v>
      </c>
      <c r="E28" s="276">
        <v>58210</v>
      </c>
      <c r="F28" s="21">
        <f t="shared" si="2"/>
        <v>175</v>
      </c>
      <c r="G28" s="376"/>
      <c r="H28" s="117"/>
      <c r="I28" s="117"/>
    </row>
    <row r="29" spans="1:9" ht="14.25" customHeight="1" thickBot="1" x14ac:dyDescent="0.25">
      <c r="A29" s="168" t="s">
        <v>704</v>
      </c>
      <c r="B29" s="618" t="s">
        <v>1786</v>
      </c>
      <c r="C29" s="602" t="s">
        <v>937</v>
      </c>
      <c r="D29" s="276">
        <v>34465</v>
      </c>
      <c r="E29" s="276">
        <v>34635</v>
      </c>
      <c r="F29" s="22">
        <f t="shared" si="2"/>
        <v>170</v>
      </c>
      <c r="G29" s="135" t="s">
        <v>525</v>
      </c>
    </row>
    <row r="30" spans="1:9" ht="14.25" customHeight="1" thickBot="1" x14ac:dyDescent="0.25">
      <c r="A30" s="141" t="s">
        <v>705</v>
      </c>
      <c r="B30" s="624" t="s">
        <v>1138</v>
      </c>
      <c r="C30" s="596" t="s">
        <v>706</v>
      </c>
      <c r="D30" s="720"/>
      <c r="E30" s="720"/>
      <c r="F30" s="761">
        <f>91*3</f>
        <v>273</v>
      </c>
      <c r="G30" s="316"/>
    </row>
    <row r="31" spans="1:9" ht="14.25" customHeight="1" thickBot="1" x14ac:dyDescent="0.25">
      <c r="A31" s="23" t="s">
        <v>707</v>
      </c>
      <c r="B31" s="618" t="s">
        <v>1139</v>
      </c>
      <c r="C31" s="628" t="s">
        <v>1801</v>
      </c>
      <c r="D31" s="22">
        <v>22000</v>
      </c>
      <c r="E31" s="22">
        <v>22150</v>
      </c>
      <c r="F31" s="227">
        <f>E31-D31</f>
        <v>150</v>
      </c>
      <c r="G31" s="349"/>
    </row>
    <row r="32" spans="1:9" ht="14.25" customHeight="1" thickBot="1" x14ac:dyDescent="0.25">
      <c r="A32" s="163" t="s">
        <v>708</v>
      </c>
      <c r="B32" s="624" t="s">
        <v>1787</v>
      </c>
      <c r="C32" s="594" t="s">
        <v>1802</v>
      </c>
      <c r="D32" s="524">
        <v>29945</v>
      </c>
      <c r="E32" s="524">
        <v>30260</v>
      </c>
      <c r="F32" s="21">
        <f t="shared" si="2"/>
        <v>315</v>
      </c>
      <c r="G32" s="137"/>
    </row>
    <row r="33" spans="1:8" ht="14.25" customHeight="1" thickTop="1" thickBot="1" x14ac:dyDescent="0.25">
      <c r="A33" s="162" t="s">
        <v>709</v>
      </c>
      <c r="B33" s="618" t="s">
        <v>1140</v>
      </c>
      <c r="C33" s="602" t="s">
        <v>999</v>
      </c>
      <c r="D33" s="154">
        <v>38425</v>
      </c>
      <c r="E33" s="154">
        <v>38545</v>
      </c>
      <c r="F33" s="21">
        <f t="shared" si="2"/>
        <v>120</v>
      </c>
    </row>
    <row r="34" spans="1:8" ht="14.25" customHeight="1" thickBot="1" x14ac:dyDescent="0.25">
      <c r="A34" s="23" t="s">
        <v>1344</v>
      </c>
      <c r="B34" s="624" t="s">
        <v>1140</v>
      </c>
      <c r="C34" s="596" t="s">
        <v>1576</v>
      </c>
      <c r="D34" s="22">
        <v>19285</v>
      </c>
      <c r="E34" s="22">
        <v>19585</v>
      </c>
      <c r="F34" s="21">
        <f t="shared" ref="F34" si="3">E34-D34</f>
        <v>300</v>
      </c>
      <c r="G34" s="135" t="s">
        <v>498</v>
      </c>
    </row>
    <row r="35" spans="1:8" ht="14.25" customHeight="1" thickBot="1" x14ac:dyDescent="0.25">
      <c r="A35" s="23" t="s">
        <v>710</v>
      </c>
      <c r="B35" s="618" t="s">
        <v>1141</v>
      </c>
      <c r="C35" s="595" t="s">
        <v>967</v>
      </c>
      <c r="D35" s="276"/>
      <c r="E35" s="276"/>
      <c r="F35" s="761">
        <v>40</v>
      </c>
      <c r="G35" s="777">
        <v>11815</v>
      </c>
    </row>
    <row r="36" spans="1:8" ht="14.25" customHeight="1" thickBot="1" x14ac:dyDescent="0.25">
      <c r="A36" s="160" t="s">
        <v>711</v>
      </c>
      <c r="B36" s="624" t="s">
        <v>1142</v>
      </c>
      <c r="C36" s="594" t="s">
        <v>1803</v>
      </c>
      <c r="D36" s="22">
        <v>48840</v>
      </c>
      <c r="E36" s="22">
        <v>49200</v>
      </c>
      <c r="F36" s="21">
        <f t="shared" si="2"/>
        <v>360</v>
      </c>
      <c r="G36" s="326"/>
    </row>
    <row r="37" spans="1:8" ht="14.25" customHeight="1" thickBot="1" x14ac:dyDescent="0.25">
      <c r="A37" s="149" t="s">
        <v>712</v>
      </c>
      <c r="B37" s="618" t="s">
        <v>1143</v>
      </c>
      <c r="C37" s="602" t="s">
        <v>994</v>
      </c>
      <c r="D37" s="22">
        <v>38990</v>
      </c>
      <c r="E37" s="22">
        <v>39115</v>
      </c>
      <c r="F37" s="21">
        <f t="shared" si="2"/>
        <v>125</v>
      </c>
      <c r="G37" s="376"/>
    </row>
    <row r="38" spans="1:8" ht="14.25" customHeight="1" thickBot="1" x14ac:dyDescent="0.25">
      <c r="A38" s="23" t="s">
        <v>713</v>
      </c>
      <c r="B38" s="624" t="s">
        <v>1788</v>
      </c>
      <c r="C38" s="596" t="s">
        <v>1804</v>
      </c>
      <c r="D38" s="22">
        <v>12340</v>
      </c>
      <c r="E38" s="22">
        <v>12535</v>
      </c>
      <c r="F38" s="22">
        <f>E38-D38</f>
        <v>195</v>
      </c>
      <c r="G38" s="349"/>
    </row>
    <row r="39" spans="1:8" ht="14.25" customHeight="1" thickBot="1" x14ac:dyDescent="0.25">
      <c r="A39" s="160" t="s">
        <v>714</v>
      </c>
      <c r="B39" s="618" t="s">
        <v>1789</v>
      </c>
      <c r="C39" s="595" t="s">
        <v>715</v>
      </c>
      <c r="D39" s="22">
        <v>42570</v>
      </c>
      <c r="E39" s="22">
        <v>42645</v>
      </c>
      <c r="F39" s="21">
        <f t="shared" si="2"/>
        <v>75</v>
      </c>
      <c r="G39" s="523"/>
    </row>
    <row r="40" spans="1:8" ht="14.25" customHeight="1" thickBot="1" x14ac:dyDescent="0.25">
      <c r="A40" s="23" t="s">
        <v>716</v>
      </c>
      <c r="B40" s="624" t="s">
        <v>1144</v>
      </c>
      <c r="C40" s="594" t="s">
        <v>717</v>
      </c>
      <c r="D40" s="22">
        <v>37780</v>
      </c>
      <c r="E40" s="22">
        <v>37915</v>
      </c>
      <c r="F40" s="21">
        <f t="shared" si="2"/>
        <v>135</v>
      </c>
      <c r="G40" s="704"/>
    </row>
    <row r="41" spans="1:8" ht="14.25" customHeight="1" thickBot="1" x14ac:dyDescent="0.25">
      <c r="A41" s="149" t="s">
        <v>718</v>
      </c>
      <c r="B41" s="618" t="s">
        <v>1145</v>
      </c>
      <c r="C41" s="602" t="s">
        <v>1805</v>
      </c>
      <c r="D41" s="22">
        <v>4305</v>
      </c>
      <c r="E41" s="22">
        <v>4310</v>
      </c>
      <c r="F41" s="21">
        <f t="shared" si="2"/>
        <v>5</v>
      </c>
      <c r="G41" s="137"/>
    </row>
    <row r="42" spans="1:8" ht="14.25" customHeight="1" thickBot="1" x14ac:dyDescent="0.25">
      <c r="A42" s="141" t="s">
        <v>719</v>
      </c>
      <c r="B42" s="624" t="s">
        <v>1146</v>
      </c>
      <c r="C42" s="596" t="s">
        <v>720</v>
      </c>
      <c r="D42" s="22">
        <v>100780</v>
      </c>
      <c r="E42" s="22">
        <v>101295</v>
      </c>
      <c r="F42" s="21">
        <f t="shared" si="2"/>
        <v>515</v>
      </c>
    </row>
    <row r="43" spans="1:8" ht="14.25" customHeight="1" thickBot="1" x14ac:dyDescent="0.25">
      <c r="A43" s="141" t="s">
        <v>721</v>
      </c>
      <c r="B43" s="618" t="s">
        <v>1684</v>
      </c>
      <c r="C43" s="594" t="s">
        <v>1948</v>
      </c>
      <c r="D43" s="22">
        <v>9815</v>
      </c>
      <c r="E43" s="22">
        <v>10025</v>
      </c>
      <c r="F43" s="22">
        <f t="shared" ref="F43" si="4">E43-D43</f>
        <v>210</v>
      </c>
      <c r="G43" s="590"/>
    </row>
    <row r="44" spans="1:8" ht="14.25" customHeight="1" thickBot="1" x14ac:dyDescent="0.25">
      <c r="A44" s="141" t="s">
        <v>722</v>
      </c>
      <c r="B44" s="618" t="s">
        <v>1790</v>
      </c>
      <c r="C44" s="594" t="s">
        <v>1985</v>
      </c>
      <c r="D44" s="22">
        <v>2280</v>
      </c>
      <c r="E44" s="22">
        <v>2455</v>
      </c>
      <c r="F44" s="22">
        <f t="shared" ref="F44" si="5">E44-D44</f>
        <v>175</v>
      </c>
      <c r="G44" s="590"/>
    </row>
    <row r="45" spans="1:8" ht="14.25" customHeight="1" thickBot="1" x14ac:dyDescent="0.25">
      <c r="A45" s="141" t="s">
        <v>723</v>
      </c>
      <c r="B45" s="618" t="s">
        <v>1147</v>
      </c>
      <c r="C45" s="602" t="s">
        <v>724</v>
      </c>
      <c r="D45" s="22">
        <v>87935</v>
      </c>
      <c r="E45" s="22">
        <v>88130</v>
      </c>
      <c r="F45" s="21">
        <f t="shared" si="2"/>
        <v>195</v>
      </c>
      <c r="G45" s="135" t="s">
        <v>515</v>
      </c>
    </row>
    <row r="46" spans="1:8" ht="14.25" customHeight="1" thickBot="1" x14ac:dyDescent="0.25">
      <c r="A46" s="23" t="s">
        <v>725</v>
      </c>
      <c r="B46" s="624" t="s">
        <v>1148</v>
      </c>
      <c r="C46" s="596" t="s">
        <v>1538</v>
      </c>
      <c r="D46" s="22">
        <v>9025</v>
      </c>
      <c r="E46" s="22">
        <v>9160</v>
      </c>
      <c r="F46" s="21">
        <f t="shared" ref="F46" si="6">E46-D46</f>
        <v>135</v>
      </c>
      <c r="G46" s="516"/>
      <c r="H46" s="239"/>
    </row>
    <row r="47" spans="1:8" ht="14.25" customHeight="1" thickBot="1" x14ac:dyDescent="0.25">
      <c r="A47" s="160" t="s">
        <v>726</v>
      </c>
      <c r="B47" s="618" t="s">
        <v>1149</v>
      </c>
      <c r="C47" s="603" t="s">
        <v>1806</v>
      </c>
      <c r="D47" s="22">
        <v>11525</v>
      </c>
      <c r="E47" s="22">
        <v>11640</v>
      </c>
      <c r="F47" s="21">
        <f t="shared" ref="F47" si="7">E47-D47</f>
        <v>115</v>
      </c>
      <c r="G47" s="376"/>
    </row>
    <row r="48" spans="1:8" ht="15" customHeight="1" thickBot="1" x14ac:dyDescent="0.25">
      <c r="A48" s="160" t="s">
        <v>727</v>
      </c>
      <c r="B48" s="627" t="s">
        <v>1150</v>
      </c>
      <c r="C48" s="608" t="s">
        <v>1807</v>
      </c>
      <c r="D48" s="157">
        <v>54785</v>
      </c>
      <c r="E48" s="157">
        <v>54785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728</v>
      </c>
      <c r="B49" s="624" t="s">
        <v>1151</v>
      </c>
      <c r="C49" s="596" t="s">
        <v>1808</v>
      </c>
      <c r="D49" s="22">
        <v>14770</v>
      </c>
      <c r="E49" s="22">
        <v>14900</v>
      </c>
      <c r="F49" s="22">
        <f>E49-D49</f>
        <v>130</v>
      </c>
      <c r="G49" s="111"/>
    </row>
    <row r="50" spans="1:7" ht="14.25" customHeight="1" thickBot="1" x14ac:dyDescent="0.25">
      <c r="A50" s="149" t="s">
        <v>729</v>
      </c>
      <c r="B50" s="618" t="s">
        <v>1152</v>
      </c>
      <c r="C50" s="595" t="s">
        <v>1014</v>
      </c>
      <c r="D50" s="22">
        <v>32175</v>
      </c>
      <c r="E50" s="22">
        <v>32325</v>
      </c>
      <c r="F50" s="21">
        <f t="shared" si="2"/>
        <v>150</v>
      </c>
      <c r="G50" s="376"/>
    </row>
    <row r="51" spans="1:7" ht="14.25" customHeight="1" thickBot="1" x14ac:dyDescent="0.25">
      <c r="A51" s="141" t="s">
        <v>730</v>
      </c>
      <c r="B51" s="624" t="s">
        <v>1153</v>
      </c>
      <c r="C51" s="594" t="s">
        <v>1809</v>
      </c>
      <c r="D51" s="22">
        <v>15800</v>
      </c>
      <c r="E51" s="22">
        <v>16020</v>
      </c>
      <c r="F51" s="22">
        <f>E51-D51</f>
        <v>220</v>
      </c>
      <c r="G51" s="351"/>
    </row>
    <row r="52" spans="1:7" ht="14.25" customHeight="1" thickBot="1" x14ac:dyDescent="0.25">
      <c r="A52" s="141" t="s">
        <v>731</v>
      </c>
      <c r="B52" s="618" t="s">
        <v>1154</v>
      </c>
      <c r="C52" s="603" t="s">
        <v>1810</v>
      </c>
      <c r="D52" s="22">
        <v>9875</v>
      </c>
      <c r="E52" s="22">
        <v>9925</v>
      </c>
      <c r="F52" s="22">
        <f>E52-D52</f>
        <v>50</v>
      </c>
      <c r="G52" s="135" t="s">
        <v>525</v>
      </c>
    </row>
    <row r="53" spans="1:7" ht="15" customHeight="1" thickBot="1" x14ac:dyDescent="0.25">
      <c r="A53" s="160" t="s">
        <v>732</v>
      </c>
      <c r="B53" s="624" t="s">
        <v>1155</v>
      </c>
      <c r="C53" s="596" t="s">
        <v>964</v>
      </c>
      <c r="D53" s="28">
        <v>19895</v>
      </c>
      <c r="E53" s="28">
        <v>20010</v>
      </c>
      <c r="F53" s="21">
        <f t="shared" si="2"/>
        <v>115</v>
      </c>
      <c r="G53" s="376"/>
    </row>
    <row r="54" spans="1:7" ht="14.25" customHeight="1" thickBot="1" x14ac:dyDescent="0.25">
      <c r="A54" s="141" t="s">
        <v>733</v>
      </c>
      <c r="B54" s="618" t="s">
        <v>1156</v>
      </c>
      <c r="C54" s="594" t="s">
        <v>1811</v>
      </c>
      <c r="D54" s="28">
        <v>6015</v>
      </c>
      <c r="E54" s="28">
        <v>6070</v>
      </c>
      <c r="F54" s="22">
        <f>E54-D54</f>
        <v>55</v>
      </c>
      <c r="G54" s="349"/>
    </row>
    <row r="55" spans="1:7" ht="14.25" customHeight="1" thickBot="1" x14ac:dyDescent="0.25">
      <c r="A55" s="160" t="s">
        <v>286</v>
      </c>
      <c r="B55" s="624" t="s">
        <v>1791</v>
      </c>
      <c r="C55" s="596" t="s">
        <v>734</v>
      </c>
      <c r="D55" s="157">
        <v>54290</v>
      </c>
      <c r="E55" s="157">
        <v>54645</v>
      </c>
      <c r="F55" s="21">
        <f t="shared" si="2"/>
        <v>355</v>
      </c>
      <c r="G55" s="221"/>
    </row>
    <row r="56" spans="1:7" ht="15.75" customHeight="1" thickBot="1" x14ac:dyDescent="0.25">
      <c r="A56" s="23" t="s">
        <v>735</v>
      </c>
      <c r="B56" s="618" t="s">
        <v>1159</v>
      </c>
      <c r="C56" s="603" t="s">
        <v>1812</v>
      </c>
      <c r="D56" s="276">
        <v>51640</v>
      </c>
      <c r="E56" s="276">
        <v>51930</v>
      </c>
      <c r="F56" s="21">
        <f t="shared" si="2"/>
        <v>290</v>
      </c>
      <c r="G56" s="326"/>
    </row>
    <row r="57" spans="1:7" ht="14.25" customHeight="1" thickBot="1" x14ac:dyDescent="0.25">
      <c r="A57" s="160" t="s">
        <v>736</v>
      </c>
      <c r="B57" s="624" t="s">
        <v>1157</v>
      </c>
      <c r="C57" s="594" t="s">
        <v>1813</v>
      </c>
      <c r="D57" s="22">
        <v>5785</v>
      </c>
      <c r="E57" s="22">
        <v>5865</v>
      </c>
      <c r="F57" s="21">
        <f t="shared" ref="F57" si="8">E57-D57</f>
        <v>80</v>
      </c>
      <c r="G57" s="356"/>
    </row>
    <row r="58" spans="1:7" ht="15.75" customHeight="1" thickBot="1" x14ac:dyDescent="0.25">
      <c r="A58" s="149" t="s">
        <v>737</v>
      </c>
      <c r="B58" s="618" t="s">
        <v>1157</v>
      </c>
      <c r="C58" s="599" t="s">
        <v>1814</v>
      </c>
      <c r="D58" s="22">
        <v>28915</v>
      </c>
      <c r="E58" s="22">
        <v>29150</v>
      </c>
      <c r="F58" s="21">
        <f t="shared" si="2"/>
        <v>235</v>
      </c>
      <c r="G58" s="326"/>
    </row>
    <row r="59" spans="1:7" ht="14.25" customHeight="1" thickBot="1" x14ac:dyDescent="0.25">
      <c r="A59" s="160" t="s">
        <v>738</v>
      </c>
      <c r="B59" s="618" t="s">
        <v>1158</v>
      </c>
      <c r="C59" s="594" t="s">
        <v>1480</v>
      </c>
      <c r="D59" s="157">
        <v>13160</v>
      </c>
      <c r="E59" s="157">
        <v>13320</v>
      </c>
      <c r="F59" s="21">
        <f t="shared" ref="F59" si="9">E59-D59</f>
        <v>160</v>
      </c>
      <c r="G59" s="10"/>
    </row>
    <row r="60" spans="1:7" ht="21.75" customHeight="1" thickBot="1" x14ac:dyDescent="0.25">
      <c r="A60" s="821" t="s">
        <v>16</v>
      </c>
      <c r="B60" s="822"/>
      <c r="C60" s="822"/>
      <c r="D60" s="823"/>
      <c r="E60" s="824"/>
      <c r="F60" s="500">
        <f>SUM(F7:F59)</f>
        <v>10541</v>
      </c>
      <c r="G60" s="519">
        <f>F30+F35</f>
        <v>313</v>
      </c>
    </row>
    <row r="61" spans="1:7" ht="24" customHeight="1" thickBot="1" x14ac:dyDescent="0.25">
      <c r="A61" s="501"/>
      <c r="B61" s="502"/>
      <c r="C61" s="815" t="s">
        <v>1039</v>
      </c>
      <c r="D61" s="816"/>
      <c r="E61" s="817"/>
      <c r="F61" s="347">
        <f>SUM('Общ. счетчики'!G20:G21)</f>
        <v>10840</v>
      </c>
    </row>
    <row r="62" spans="1:7" ht="0.75" customHeight="1" x14ac:dyDescent="0.2">
      <c r="C62" s="126"/>
    </row>
  </sheetData>
  <customSheetViews>
    <customSheetView guid="{59BB3A05-2517-4212-B4B0-766CE27362F6}" scale="120" showPageBreaks="1" printArea="1" state="hidden" view="pageBreakPreview" topLeftCell="A10">
      <selection activeCell="E38" sqref="E38"/>
      <pageMargins left="0.59055118110236227" right="0.19685039370078741" top="0.39370078740157483" bottom="0.39370078740157483" header="0" footer="0"/>
      <pageSetup paperSize="9" orientation="portrait" r:id="rId1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topLeftCell="A193" zoomScale="120" zoomScaleSheetLayoutView="120" workbookViewId="0">
      <selection activeCell="E16" sqref="E16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05" t="s">
        <v>495</v>
      </c>
      <c r="D1" s="806"/>
      <c r="E1" s="806"/>
    </row>
    <row r="2" spans="1:8" ht="13.5" thickBot="1" x14ac:dyDescent="0.25">
      <c r="A2" s="1" t="s">
        <v>739</v>
      </c>
      <c r="B2" s="1"/>
      <c r="C2" s="1"/>
      <c r="E2" s="833" t="s">
        <v>2033</v>
      </c>
      <c r="F2" s="833"/>
    </row>
    <row r="3" spans="1:8" ht="13.5" customHeight="1" thickBot="1" x14ac:dyDescent="0.25">
      <c r="A3" s="810" t="s">
        <v>1122</v>
      </c>
      <c r="B3" s="808" t="s">
        <v>481</v>
      </c>
      <c r="C3" s="808" t="s">
        <v>1</v>
      </c>
      <c r="D3" s="808" t="s">
        <v>2</v>
      </c>
      <c r="E3" s="808"/>
      <c r="F3" s="808" t="s">
        <v>5</v>
      </c>
    </row>
    <row r="4" spans="1:8" ht="13.5" thickBot="1" x14ac:dyDescent="0.25">
      <c r="A4" s="811"/>
      <c r="B4" s="808"/>
      <c r="C4" s="808"/>
      <c r="D4" s="808"/>
      <c r="E4" s="808"/>
      <c r="F4" s="808"/>
    </row>
    <row r="5" spans="1:8" ht="13.5" thickBot="1" x14ac:dyDescent="0.25">
      <c r="A5" s="812"/>
      <c r="B5" s="808"/>
      <c r="C5" s="808"/>
      <c r="D5" s="109" t="s">
        <v>6</v>
      </c>
      <c r="E5" s="110" t="s">
        <v>7</v>
      </c>
      <c r="F5" s="808"/>
    </row>
    <row r="6" spans="1:8" ht="15" customHeight="1" thickBot="1" x14ac:dyDescent="0.25">
      <c r="A6" s="172" t="s">
        <v>740</v>
      </c>
      <c r="B6" s="618" t="s">
        <v>1180</v>
      </c>
      <c r="C6" s="629" t="s">
        <v>1822</v>
      </c>
      <c r="D6" s="151">
        <v>14180</v>
      </c>
      <c r="E6" s="151">
        <v>14360</v>
      </c>
      <c r="F6" s="151">
        <f>E6-D6</f>
        <v>180</v>
      </c>
      <c r="G6" s="282"/>
    </row>
    <row r="7" spans="1:8" ht="15" customHeight="1" thickBot="1" x14ac:dyDescent="0.25">
      <c r="A7" s="23" t="s">
        <v>741</v>
      </c>
      <c r="B7" s="624" t="s">
        <v>1181</v>
      </c>
      <c r="C7" s="611" t="s">
        <v>1479</v>
      </c>
      <c r="D7" s="173">
        <v>5740</v>
      </c>
      <c r="E7" s="173">
        <v>5775</v>
      </c>
      <c r="F7" s="151">
        <f>E7-D7</f>
        <v>35</v>
      </c>
      <c r="G7" s="283"/>
    </row>
    <row r="8" spans="1:8" ht="15" customHeight="1" thickBot="1" x14ac:dyDescent="0.25">
      <c r="A8" s="23" t="s">
        <v>742</v>
      </c>
      <c r="B8" s="618" t="s">
        <v>1964</v>
      </c>
      <c r="C8" s="628" t="s">
        <v>1823</v>
      </c>
      <c r="D8" s="173">
        <v>16460</v>
      </c>
      <c r="E8" s="173">
        <v>17080</v>
      </c>
      <c r="F8" s="151">
        <f>E8-D8</f>
        <v>620</v>
      </c>
    </row>
    <row r="9" spans="1:8" ht="15" customHeight="1" thickBot="1" x14ac:dyDescent="0.25">
      <c r="A9" s="522" t="s">
        <v>743</v>
      </c>
      <c r="B9" s="624" t="s">
        <v>233</v>
      </c>
      <c r="C9" s="630" t="s">
        <v>1570</v>
      </c>
      <c r="D9" s="173">
        <v>11175</v>
      </c>
      <c r="E9" s="173">
        <v>11455</v>
      </c>
      <c r="F9" s="151">
        <f>E9-D9</f>
        <v>280</v>
      </c>
      <c r="G9" s="518"/>
    </row>
    <row r="10" spans="1:8" ht="15" customHeight="1" thickBot="1" x14ac:dyDescent="0.25">
      <c r="A10" s="160" t="s">
        <v>744</v>
      </c>
      <c r="B10" s="618" t="s">
        <v>1182</v>
      </c>
      <c r="C10" s="628" t="s">
        <v>1824</v>
      </c>
      <c r="D10" s="151">
        <v>20860</v>
      </c>
      <c r="E10" s="151">
        <v>21135</v>
      </c>
      <c r="F10" s="151">
        <f t="shared" ref="F10:F34" si="0">E10-D10</f>
        <v>275</v>
      </c>
      <c r="G10" s="295"/>
    </row>
    <row r="11" spans="1:8" ht="15" customHeight="1" thickBot="1" x14ac:dyDescent="0.25">
      <c r="A11" s="149" t="s">
        <v>745</v>
      </c>
      <c r="B11" s="624" t="s">
        <v>1183</v>
      </c>
      <c r="C11" s="611" t="s">
        <v>1825</v>
      </c>
      <c r="D11" s="173">
        <v>45690</v>
      </c>
      <c r="E11" s="173">
        <v>45710</v>
      </c>
      <c r="F11" s="151">
        <f t="shared" si="0"/>
        <v>20</v>
      </c>
      <c r="G11" s="295"/>
    </row>
    <row r="12" spans="1:8" ht="15" customHeight="1" thickBot="1" x14ac:dyDescent="0.25">
      <c r="A12" s="23" t="s">
        <v>746</v>
      </c>
      <c r="B12" s="618" t="s">
        <v>1184</v>
      </c>
      <c r="C12" s="631" t="s">
        <v>1575</v>
      </c>
      <c r="D12" s="173">
        <v>20900</v>
      </c>
      <c r="E12" s="173">
        <v>21170</v>
      </c>
      <c r="F12" s="151">
        <f t="shared" ref="F12" si="1">E12-D12</f>
        <v>270</v>
      </c>
      <c r="G12" s="518"/>
    </row>
    <row r="13" spans="1:8" ht="15" customHeight="1" thickBot="1" x14ac:dyDescent="0.25">
      <c r="A13" s="23" t="s">
        <v>747</v>
      </c>
      <c r="B13" s="624" t="s">
        <v>1185</v>
      </c>
      <c r="C13" s="630" t="s">
        <v>1826</v>
      </c>
      <c r="D13" s="173">
        <v>13950</v>
      </c>
      <c r="E13" s="173">
        <v>14095</v>
      </c>
      <c r="F13" s="151">
        <f t="shared" si="0"/>
        <v>145</v>
      </c>
    </row>
    <row r="14" spans="1:8" ht="15" customHeight="1" thickBot="1" x14ac:dyDescent="0.25">
      <c r="A14" s="149" t="s">
        <v>748</v>
      </c>
      <c r="B14" s="618" t="s">
        <v>1186</v>
      </c>
      <c r="C14" s="595" t="s">
        <v>943</v>
      </c>
      <c r="D14" s="578"/>
      <c r="E14" s="578"/>
      <c r="F14" s="565">
        <v>240</v>
      </c>
      <c r="G14">
        <v>70725</v>
      </c>
    </row>
    <row r="15" spans="1:8" ht="15" customHeight="1" thickBot="1" x14ac:dyDescent="0.25">
      <c r="A15" s="174" t="s">
        <v>749</v>
      </c>
      <c r="B15" s="624" t="s">
        <v>1815</v>
      </c>
      <c r="C15" s="594" t="s">
        <v>1827</v>
      </c>
      <c r="D15" s="151">
        <v>20265</v>
      </c>
      <c r="E15" s="151">
        <v>20270</v>
      </c>
      <c r="F15" s="151">
        <f t="shared" si="0"/>
        <v>5</v>
      </c>
      <c r="G15" s="348">
        <v>160</v>
      </c>
      <c r="H15" s="139"/>
    </row>
    <row r="16" spans="1:8" ht="15" customHeight="1" thickBot="1" x14ac:dyDescent="0.25">
      <c r="A16" s="149" t="s">
        <v>750</v>
      </c>
      <c r="B16" s="618" t="s">
        <v>1187</v>
      </c>
      <c r="C16" s="631" t="s">
        <v>1625</v>
      </c>
      <c r="D16" s="151">
        <v>7195</v>
      </c>
      <c r="E16" s="151">
        <v>7335</v>
      </c>
      <c r="F16" s="151">
        <f t="shared" ref="F16" si="2">E16-D16</f>
        <v>140</v>
      </c>
      <c r="G16" s="126"/>
    </row>
    <row r="17" spans="1:15" ht="15" customHeight="1" thickBot="1" x14ac:dyDescent="0.25">
      <c r="A17" s="23" t="s">
        <v>751</v>
      </c>
      <c r="B17" s="624" t="s">
        <v>1188</v>
      </c>
      <c r="C17" s="630" t="s">
        <v>944</v>
      </c>
      <c r="D17" s="151">
        <v>33095</v>
      </c>
      <c r="E17" s="151">
        <v>33230</v>
      </c>
      <c r="F17" s="151">
        <f t="shared" si="0"/>
        <v>135</v>
      </c>
      <c r="G17" s="239"/>
    </row>
    <row r="18" spans="1:15" ht="15" customHeight="1" thickBot="1" x14ac:dyDescent="0.25">
      <c r="A18" s="149" t="s">
        <v>752</v>
      </c>
      <c r="B18" s="618" t="s">
        <v>1189</v>
      </c>
      <c r="C18" s="631" t="s">
        <v>1604</v>
      </c>
      <c r="D18" s="151">
        <v>18995</v>
      </c>
      <c r="E18" s="151">
        <v>19175</v>
      </c>
      <c r="F18" s="151">
        <f t="shared" ref="F18" si="3">E18-D18</f>
        <v>180</v>
      </c>
    </row>
    <row r="19" spans="1:15" ht="15" customHeight="1" thickBot="1" x14ac:dyDescent="0.25">
      <c r="A19" s="149" t="s">
        <v>753</v>
      </c>
      <c r="B19" s="624" t="s">
        <v>1190</v>
      </c>
      <c r="C19" s="630" t="s">
        <v>1666</v>
      </c>
      <c r="D19" s="151">
        <v>13915</v>
      </c>
      <c r="E19" s="151">
        <v>14180</v>
      </c>
      <c r="F19" s="151">
        <f t="shared" ref="F19" si="4">E19-D19</f>
        <v>265</v>
      </c>
      <c r="G19" s="574"/>
    </row>
    <row r="20" spans="1:15" ht="15" customHeight="1" thickBot="1" x14ac:dyDescent="0.25">
      <c r="A20" s="23" t="s">
        <v>754</v>
      </c>
      <c r="B20" s="618" t="s">
        <v>1191</v>
      </c>
      <c r="C20" s="631" t="s">
        <v>1734</v>
      </c>
      <c r="D20" s="151">
        <v>53715</v>
      </c>
      <c r="E20" s="151">
        <v>54215</v>
      </c>
      <c r="F20" s="151">
        <f t="shared" si="0"/>
        <v>500</v>
      </c>
      <c r="G20" s="184"/>
    </row>
    <row r="21" spans="1:15" ht="15" customHeight="1" thickBot="1" x14ac:dyDescent="0.25">
      <c r="A21" s="149" t="s">
        <v>755</v>
      </c>
      <c r="B21" s="624" t="s">
        <v>1192</v>
      </c>
      <c r="C21" s="630" t="s">
        <v>945</v>
      </c>
      <c r="D21" s="151">
        <v>70740</v>
      </c>
      <c r="E21" s="151">
        <v>70900</v>
      </c>
      <c r="F21" s="151">
        <f t="shared" si="0"/>
        <v>160</v>
      </c>
      <c r="G21" s="32"/>
    </row>
    <row r="22" spans="1:15" ht="15" customHeight="1" thickBot="1" x14ac:dyDescent="0.25">
      <c r="A22" s="149" t="s">
        <v>756</v>
      </c>
      <c r="B22" s="618" t="s">
        <v>1193</v>
      </c>
      <c r="C22" s="631" t="s">
        <v>1828</v>
      </c>
      <c r="D22" s="151">
        <v>54580</v>
      </c>
      <c r="E22" s="151">
        <v>55045</v>
      </c>
      <c r="F22" s="151">
        <f t="shared" si="0"/>
        <v>465</v>
      </c>
      <c r="G22" s="32"/>
    </row>
    <row r="23" spans="1:15" ht="15" customHeight="1" thickBot="1" x14ac:dyDescent="0.25">
      <c r="A23" s="149" t="s">
        <v>757</v>
      </c>
      <c r="B23" s="624" t="s">
        <v>1194</v>
      </c>
      <c r="C23" s="630" t="s">
        <v>1829</v>
      </c>
      <c r="D23" s="151">
        <v>11780</v>
      </c>
      <c r="E23" s="151">
        <v>11940</v>
      </c>
      <c r="F23" s="151">
        <f t="shared" si="0"/>
        <v>160</v>
      </c>
      <c r="G23" s="32"/>
    </row>
    <row r="24" spans="1:15" ht="15" customHeight="1" thickBot="1" x14ac:dyDescent="0.25">
      <c r="A24" s="149" t="s">
        <v>1558</v>
      </c>
      <c r="B24" s="618" t="s">
        <v>1195</v>
      </c>
      <c r="C24" s="631" t="s">
        <v>1546</v>
      </c>
      <c r="D24" s="151">
        <v>8270</v>
      </c>
      <c r="E24" s="151">
        <v>8420</v>
      </c>
      <c r="F24" s="151">
        <f t="shared" ref="F24" si="5">E24-D24</f>
        <v>150</v>
      </c>
      <c r="G24" s="126"/>
    </row>
    <row r="25" spans="1:15" ht="15" customHeight="1" thickBot="1" x14ac:dyDescent="0.25">
      <c r="A25" s="149" t="s">
        <v>758</v>
      </c>
      <c r="B25" s="624" t="s">
        <v>1196</v>
      </c>
      <c r="C25" s="611" t="s">
        <v>1830</v>
      </c>
      <c r="D25" s="151">
        <v>14560</v>
      </c>
      <c r="E25" s="151">
        <v>14560</v>
      </c>
      <c r="F25" s="151">
        <f t="shared" si="0"/>
        <v>0</v>
      </c>
      <c r="G25" s="182" t="s">
        <v>947</v>
      </c>
    </row>
    <row r="26" spans="1:15" ht="15" customHeight="1" thickBot="1" x14ac:dyDescent="0.25">
      <c r="A26" s="23" t="s">
        <v>759</v>
      </c>
      <c r="B26" s="618" t="s">
        <v>1197</v>
      </c>
      <c r="C26" s="612" t="s">
        <v>1394</v>
      </c>
      <c r="D26" s="151">
        <v>9235</v>
      </c>
      <c r="E26" s="151">
        <v>9310</v>
      </c>
      <c r="F26" s="151">
        <f>E26-D26</f>
        <v>75</v>
      </c>
      <c r="G26" s="352"/>
    </row>
    <row r="27" spans="1:15" ht="15" customHeight="1" thickBot="1" x14ac:dyDescent="0.25">
      <c r="A27" s="149" t="s">
        <v>760</v>
      </c>
      <c r="B27" s="636" t="s">
        <v>1687</v>
      </c>
      <c r="C27" s="695" t="s">
        <v>1981</v>
      </c>
      <c r="D27" s="151">
        <v>4470</v>
      </c>
      <c r="E27" s="151">
        <v>4845</v>
      </c>
      <c r="F27" s="151">
        <f t="shared" ref="F27" si="6">E27-D27</f>
        <v>375</v>
      </c>
      <c r="G27" s="178"/>
      <c r="O27" s="662"/>
    </row>
    <row r="28" spans="1:15" ht="15" customHeight="1" thickBot="1" x14ac:dyDescent="0.25">
      <c r="A28" s="23" t="s">
        <v>761</v>
      </c>
      <c r="B28" s="694" t="s">
        <v>1198</v>
      </c>
      <c r="C28" s="599" t="s">
        <v>1521</v>
      </c>
      <c r="D28" s="151">
        <v>6865</v>
      </c>
      <c r="E28" s="151">
        <v>6960</v>
      </c>
      <c r="F28" s="151">
        <f t="shared" ref="F28" si="7">E28-D28</f>
        <v>95</v>
      </c>
      <c r="G28" s="143" t="s">
        <v>1520</v>
      </c>
    </row>
    <row r="29" spans="1:15" ht="15" customHeight="1" thickBot="1" x14ac:dyDescent="0.25">
      <c r="A29" s="149" t="s">
        <v>762</v>
      </c>
      <c r="B29" s="624" t="s">
        <v>1816</v>
      </c>
      <c r="C29" s="611" t="s">
        <v>1631</v>
      </c>
      <c r="D29" s="22">
        <v>22665</v>
      </c>
      <c r="E29" s="22">
        <v>23125</v>
      </c>
      <c r="F29" s="151">
        <f t="shared" ref="F29" si="8">E29-D29</f>
        <v>460</v>
      </c>
      <c r="G29" s="178" t="s">
        <v>1632</v>
      </c>
    </row>
    <row r="30" spans="1:15" ht="15" customHeight="1" thickBot="1" x14ac:dyDescent="0.25">
      <c r="A30" s="149" t="s">
        <v>763</v>
      </c>
      <c r="B30" s="618" t="s">
        <v>1199</v>
      </c>
      <c r="C30" s="612" t="s">
        <v>1002</v>
      </c>
      <c r="D30" s="22">
        <v>62445</v>
      </c>
      <c r="E30" s="22">
        <v>62695</v>
      </c>
      <c r="F30" s="151">
        <f t="shared" si="0"/>
        <v>250</v>
      </c>
      <c r="G30" s="143" t="s">
        <v>1001</v>
      </c>
    </row>
    <row r="31" spans="1:15" ht="15" customHeight="1" thickBot="1" x14ac:dyDescent="0.25">
      <c r="A31" s="149" t="s">
        <v>764</v>
      </c>
      <c r="B31" s="624" t="s">
        <v>1266</v>
      </c>
      <c r="C31" s="598" t="s">
        <v>1466</v>
      </c>
      <c r="D31" s="22">
        <v>20500</v>
      </c>
      <c r="E31" s="22">
        <v>20690</v>
      </c>
      <c r="F31" s="151">
        <f t="shared" ref="F31" si="9">E31-D31</f>
        <v>190</v>
      </c>
      <c r="G31" s="180"/>
    </row>
    <row r="32" spans="1:15" ht="15" customHeight="1" thickBot="1" x14ac:dyDescent="0.25">
      <c r="A32" s="23" t="s">
        <v>765</v>
      </c>
      <c r="B32" s="618" t="s">
        <v>1200</v>
      </c>
      <c r="C32" s="612" t="s">
        <v>1831</v>
      </c>
      <c r="D32" s="151">
        <v>19295</v>
      </c>
      <c r="E32" s="151">
        <v>19425</v>
      </c>
      <c r="F32" s="151">
        <f t="shared" si="0"/>
        <v>130</v>
      </c>
      <c r="G32" s="139"/>
    </row>
    <row r="33" spans="1:7" ht="15" customHeight="1" thickBot="1" x14ac:dyDescent="0.25">
      <c r="A33" s="174" t="s">
        <v>766</v>
      </c>
      <c r="B33" s="624" t="s">
        <v>1201</v>
      </c>
      <c r="C33" s="611" t="s">
        <v>1037</v>
      </c>
      <c r="D33" s="151">
        <v>55610</v>
      </c>
      <c r="E33" s="151">
        <v>55725</v>
      </c>
      <c r="F33" s="151">
        <f t="shared" si="0"/>
        <v>115</v>
      </c>
      <c r="G33" s="182" t="s">
        <v>947</v>
      </c>
    </row>
    <row r="34" spans="1:7" ht="15" customHeight="1" thickBot="1" x14ac:dyDescent="0.25">
      <c r="A34" s="23" t="s">
        <v>767</v>
      </c>
      <c r="B34" s="618" t="s">
        <v>1357</v>
      </c>
      <c r="C34" s="602" t="s">
        <v>1649</v>
      </c>
      <c r="D34" s="22">
        <v>13970</v>
      </c>
      <c r="E34" s="22">
        <v>14150</v>
      </c>
      <c r="F34" s="151">
        <f t="shared" si="0"/>
        <v>180</v>
      </c>
      <c r="G34" s="323"/>
    </row>
    <row r="35" spans="1:7" ht="15" customHeight="1" thickBot="1" x14ac:dyDescent="0.25">
      <c r="A35" s="149" t="s">
        <v>768</v>
      </c>
      <c r="B35" s="624" t="s">
        <v>1817</v>
      </c>
      <c r="C35" s="611" t="s">
        <v>1832</v>
      </c>
      <c r="D35" s="22">
        <v>10965</v>
      </c>
      <c r="E35" s="22">
        <v>11050</v>
      </c>
      <c r="F35" s="151">
        <f>E35-D35</f>
        <v>85</v>
      </c>
      <c r="G35" s="180"/>
    </row>
    <row r="36" spans="1:7" ht="15" customHeight="1" thickBot="1" x14ac:dyDescent="0.25">
      <c r="A36" s="23" t="s">
        <v>769</v>
      </c>
      <c r="B36" s="618" t="s">
        <v>1202</v>
      </c>
      <c r="C36" s="612" t="s">
        <v>1038</v>
      </c>
      <c r="D36" s="22">
        <v>70275</v>
      </c>
      <c r="E36" s="22">
        <v>70505</v>
      </c>
      <c r="F36" s="151">
        <f t="shared" ref="F36:F50" si="10">E36-D36</f>
        <v>230</v>
      </c>
      <c r="G36" s="183"/>
    </row>
    <row r="37" spans="1:7" ht="15" customHeight="1" thickBot="1" x14ac:dyDescent="0.25">
      <c r="A37" s="149" t="s">
        <v>770</v>
      </c>
      <c r="B37" s="624" t="s">
        <v>1203</v>
      </c>
      <c r="C37" s="611" t="s">
        <v>1833</v>
      </c>
      <c r="D37" s="22">
        <v>27525</v>
      </c>
      <c r="E37" s="22">
        <v>27770</v>
      </c>
      <c r="F37" s="151">
        <f t="shared" si="10"/>
        <v>245</v>
      </c>
      <c r="G37" s="230"/>
    </row>
    <row r="38" spans="1:7" ht="15" customHeight="1" thickBot="1" x14ac:dyDescent="0.25">
      <c r="A38" s="23" t="s">
        <v>771</v>
      </c>
      <c r="B38" s="618" t="s">
        <v>1204</v>
      </c>
      <c r="C38" s="612" t="s">
        <v>772</v>
      </c>
      <c r="D38" s="22">
        <v>92760</v>
      </c>
      <c r="E38" s="22">
        <v>93085</v>
      </c>
      <c r="F38" s="151">
        <f t="shared" si="10"/>
        <v>325</v>
      </c>
      <c r="G38" s="180"/>
    </row>
    <row r="39" spans="1:7" ht="15" customHeight="1" thickBot="1" x14ac:dyDescent="0.25">
      <c r="A39" s="149" t="s">
        <v>773</v>
      </c>
      <c r="B39" s="624" t="s">
        <v>1205</v>
      </c>
      <c r="C39" s="630" t="s">
        <v>1626</v>
      </c>
      <c r="D39" s="151">
        <v>12670</v>
      </c>
      <c r="E39" s="151">
        <v>12825</v>
      </c>
      <c r="F39" s="151">
        <f t="shared" ref="F39" si="11">E39-D39</f>
        <v>155</v>
      </c>
      <c r="G39" s="178"/>
    </row>
    <row r="40" spans="1:7" ht="13.5" customHeight="1" thickBot="1" x14ac:dyDescent="0.25">
      <c r="A40" s="23" t="s">
        <v>774</v>
      </c>
      <c r="B40" s="618" t="s">
        <v>1206</v>
      </c>
      <c r="C40" s="605" t="s">
        <v>775</v>
      </c>
      <c r="D40" s="151">
        <v>65110</v>
      </c>
      <c r="E40" s="151">
        <v>65370</v>
      </c>
      <c r="F40" s="151">
        <f t="shared" si="10"/>
        <v>260</v>
      </c>
      <c r="G40" s="180"/>
    </row>
    <row r="41" spans="1:7" ht="14.25" customHeight="1" thickBot="1" x14ac:dyDescent="0.25">
      <c r="A41" s="149" t="s">
        <v>776</v>
      </c>
      <c r="B41" s="634" t="s">
        <v>1207</v>
      </c>
      <c r="C41" s="606" t="s">
        <v>1834</v>
      </c>
      <c r="D41" s="151">
        <v>19655</v>
      </c>
      <c r="E41" s="151">
        <v>19840</v>
      </c>
      <c r="F41" s="151">
        <f>E41-D41</f>
        <v>185</v>
      </c>
      <c r="G41" s="180"/>
    </row>
    <row r="42" spans="1:7" ht="15" customHeight="1" thickBot="1" x14ac:dyDescent="0.25">
      <c r="A42" s="155" t="s">
        <v>777</v>
      </c>
      <c r="B42" s="618" t="s">
        <v>1208</v>
      </c>
      <c r="C42" s="605" t="s">
        <v>1835</v>
      </c>
      <c r="D42" s="151">
        <v>108625</v>
      </c>
      <c r="E42" s="151">
        <v>109060</v>
      </c>
      <c r="F42" s="151">
        <f t="shared" si="10"/>
        <v>435</v>
      </c>
      <c r="G42" s="181" t="s">
        <v>778</v>
      </c>
    </row>
    <row r="43" spans="1:7" ht="15" customHeight="1" thickBot="1" x14ac:dyDescent="0.25">
      <c r="A43" s="149" t="s">
        <v>779</v>
      </c>
      <c r="B43" s="624" t="s">
        <v>1209</v>
      </c>
      <c r="C43" s="606" t="s">
        <v>1471</v>
      </c>
      <c r="D43" s="151">
        <v>14535</v>
      </c>
      <c r="E43" s="151">
        <v>14730</v>
      </c>
      <c r="F43" s="151">
        <f t="shared" ref="F43" si="12">E43-D43</f>
        <v>195</v>
      </c>
      <c r="G43" s="180"/>
    </row>
    <row r="44" spans="1:7" ht="15" customHeight="1" thickBot="1" x14ac:dyDescent="0.25">
      <c r="A44" s="149" t="s">
        <v>780</v>
      </c>
      <c r="B44" s="618" t="s">
        <v>1818</v>
      </c>
      <c r="C44" s="612" t="s">
        <v>1003</v>
      </c>
      <c r="D44" s="22">
        <v>23655</v>
      </c>
      <c r="E44" s="22">
        <v>23680</v>
      </c>
      <c r="F44" s="151">
        <f t="shared" si="10"/>
        <v>25</v>
      </c>
      <c r="G44" s="143" t="s">
        <v>1001</v>
      </c>
    </row>
    <row r="45" spans="1:7" ht="15" customHeight="1" thickBot="1" x14ac:dyDescent="0.25">
      <c r="A45" s="149" t="s">
        <v>781</v>
      </c>
      <c r="B45" s="624" t="s">
        <v>1210</v>
      </c>
      <c r="C45" s="630" t="s">
        <v>1648</v>
      </c>
      <c r="D45" s="151">
        <v>20405</v>
      </c>
      <c r="E45" s="151">
        <v>20605</v>
      </c>
      <c r="F45" s="151">
        <f t="shared" si="10"/>
        <v>200</v>
      </c>
      <c r="G45" s="309"/>
    </row>
    <row r="46" spans="1:7" ht="15" customHeight="1" thickBot="1" x14ac:dyDescent="0.25">
      <c r="A46" s="23" t="s">
        <v>782</v>
      </c>
      <c r="B46" s="618" t="s">
        <v>1211</v>
      </c>
      <c r="C46" s="611" t="s">
        <v>2007</v>
      </c>
      <c r="D46" s="158">
        <v>580</v>
      </c>
      <c r="E46" s="158">
        <v>690</v>
      </c>
      <c r="F46" s="151">
        <f t="shared" ref="F46" si="13">E46-D46</f>
        <v>110</v>
      </c>
      <c r="G46" s="690"/>
    </row>
    <row r="47" spans="1:7" ht="15" customHeight="1" thickBot="1" x14ac:dyDescent="0.25">
      <c r="A47" s="158" t="s">
        <v>783</v>
      </c>
      <c r="B47" s="624" t="s">
        <v>1212</v>
      </c>
      <c r="C47" s="725" t="s">
        <v>1664</v>
      </c>
      <c r="D47" s="158">
        <v>11330</v>
      </c>
      <c r="E47" s="158">
        <v>11915</v>
      </c>
      <c r="F47" s="151">
        <f t="shared" ref="F47" si="14">E47-D47</f>
        <v>585</v>
      </c>
      <c r="G47" s="180"/>
    </row>
    <row r="48" spans="1:7" ht="15" customHeight="1" thickBot="1" x14ac:dyDescent="0.25">
      <c r="A48" s="22">
        <v>43</v>
      </c>
      <c r="B48" s="618" t="s">
        <v>1213</v>
      </c>
      <c r="C48" s="599" t="s">
        <v>1836</v>
      </c>
      <c r="D48" s="158">
        <v>25645</v>
      </c>
      <c r="E48" s="158">
        <v>25740</v>
      </c>
      <c r="F48" s="151">
        <f t="shared" si="10"/>
        <v>95</v>
      </c>
      <c r="G48" s="316"/>
    </row>
    <row r="49" spans="1:15" ht="15.75" customHeight="1" thickBot="1" x14ac:dyDescent="0.25">
      <c r="A49" s="22">
        <v>44</v>
      </c>
      <c r="B49" s="624" t="s">
        <v>1214</v>
      </c>
      <c r="C49" s="606" t="s">
        <v>1837</v>
      </c>
      <c r="D49" s="151">
        <v>35095</v>
      </c>
      <c r="E49" s="151">
        <v>35295</v>
      </c>
      <c r="F49" s="151">
        <f t="shared" si="10"/>
        <v>200</v>
      </c>
      <c r="G49" s="507"/>
      <c r="M49" t="s">
        <v>1359</v>
      </c>
    </row>
    <row r="50" spans="1:15" ht="15" customHeight="1" thickBot="1" x14ac:dyDescent="0.25">
      <c r="A50" s="21">
        <v>45</v>
      </c>
      <c r="B50" s="618" t="s">
        <v>1215</v>
      </c>
      <c r="C50" s="612" t="s">
        <v>1838</v>
      </c>
      <c r="D50" s="22">
        <v>19630</v>
      </c>
      <c r="E50" s="22">
        <v>19760</v>
      </c>
      <c r="F50" s="151">
        <f t="shared" si="10"/>
        <v>130</v>
      </c>
      <c r="G50" s="180"/>
    </row>
    <row r="51" spans="1:15" ht="15" customHeight="1" thickBot="1" x14ac:dyDescent="0.25">
      <c r="A51" s="30" t="s">
        <v>784</v>
      </c>
      <c r="B51" s="624" t="s">
        <v>1819</v>
      </c>
      <c r="C51" s="611" t="s">
        <v>1996</v>
      </c>
      <c r="D51" s="151">
        <v>2645</v>
      </c>
      <c r="E51" s="151">
        <v>2920</v>
      </c>
      <c r="F51" s="151">
        <f t="shared" ref="F51" si="15">E51-D51</f>
        <v>275</v>
      </c>
      <c r="G51" s="699"/>
    </row>
    <row r="52" spans="1:15" ht="16.5" customHeight="1" thickBot="1" x14ac:dyDescent="0.25">
      <c r="A52" s="21">
        <v>47</v>
      </c>
      <c r="B52" s="618" t="s">
        <v>1074</v>
      </c>
      <c r="C52" s="612" t="s">
        <v>1839</v>
      </c>
      <c r="D52" s="151">
        <v>22840</v>
      </c>
      <c r="E52" s="151">
        <v>23045</v>
      </c>
      <c r="F52" s="151">
        <f t="shared" ref="F52:F75" si="16">E52-D52</f>
        <v>205</v>
      </c>
      <c r="G52" s="182" t="s">
        <v>785</v>
      </c>
    </row>
    <row r="53" spans="1:15" ht="15" customHeight="1" thickBot="1" x14ac:dyDescent="0.25">
      <c r="A53" s="22">
        <v>48</v>
      </c>
      <c r="B53" s="624" t="s">
        <v>1216</v>
      </c>
      <c r="C53" s="606" t="s">
        <v>1840</v>
      </c>
      <c r="D53" s="151">
        <v>36810</v>
      </c>
      <c r="E53" s="151">
        <v>36900</v>
      </c>
      <c r="F53" s="151">
        <f t="shared" si="16"/>
        <v>90</v>
      </c>
    </row>
    <row r="54" spans="1:15" ht="15" customHeight="1" thickBot="1" x14ac:dyDescent="0.25">
      <c r="A54" s="21">
        <v>49</v>
      </c>
      <c r="B54" s="618" t="s">
        <v>1820</v>
      </c>
      <c r="C54" s="599" t="s">
        <v>1841</v>
      </c>
      <c r="D54" s="151">
        <v>42830</v>
      </c>
      <c r="E54" s="151">
        <v>43200</v>
      </c>
      <c r="F54" s="151">
        <f t="shared" si="16"/>
        <v>370</v>
      </c>
    </row>
    <row r="55" spans="1:15" ht="15" customHeight="1" thickBot="1" x14ac:dyDescent="0.25">
      <c r="A55" s="22">
        <v>50</v>
      </c>
      <c r="B55" s="618" t="s">
        <v>1217</v>
      </c>
      <c r="C55" s="598" t="s">
        <v>1842</v>
      </c>
      <c r="D55" s="151">
        <v>8770</v>
      </c>
      <c r="E55" s="151">
        <v>9040</v>
      </c>
      <c r="F55" s="151">
        <f t="shared" si="16"/>
        <v>270</v>
      </c>
      <c r="G55" s="32"/>
    </row>
    <row r="56" spans="1:15" ht="15.75" customHeight="1" thickBot="1" x14ac:dyDescent="0.25">
      <c r="A56" s="141" t="s">
        <v>786</v>
      </c>
      <c r="B56" s="618" t="s">
        <v>1218</v>
      </c>
      <c r="C56" s="597" t="s">
        <v>1843</v>
      </c>
      <c r="D56" s="276">
        <v>265605</v>
      </c>
      <c r="E56" s="276">
        <v>266325</v>
      </c>
      <c r="F56" s="22">
        <f t="shared" si="16"/>
        <v>720</v>
      </c>
    </row>
    <row r="57" spans="1:15" ht="15" customHeight="1" thickBot="1" x14ac:dyDescent="0.25">
      <c r="A57" s="23" t="s">
        <v>787</v>
      </c>
      <c r="B57" s="624" t="s">
        <v>1219</v>
      </c>
      <c r="C57" s="596" t="s">
        <v>1844</v>
      </c>
      <c r="D57" s="151">
        <v>32270</v>
      </c>
      <c r="E57" s="151">
        <v>32435</v>
      </c>
      <c r="F57" s="151">
        <f t="shared" si="16"/>
        <v>165</v>
      </c>
    </row>
    <row r="58" spans="1:15" ht="15" customHeight="1" thickBot="1" x14ac:dyDescent="0.25">
      <c r="A58" s="160" t="s">
        <v>788</v>
      </c>
      <c r="B58" s="618" t="s">
        <v>1220</v>
      </c>
      <c r="C58" s="596" t="s">
        <v>1977</v>
      </c>
      <c r="D58" s="25">
        <v>9055</v>
      </c>
      <c r="E58" s="25">
        <v>9395</v>
      </c>
      <c r="F58" s="151">
        <f t="shared" ref="F58" si="17">E58-D58</f>
        <v>340</v>
      </c>
      <c r="G58" s="297"/>
      <c r="O58" s="106"/>
    </row>
    <row r="59" spans="1:15" ht="15" customHeight="1" thickBot="1" x14ac:dyDescent="0.25">
      <c r="A59" s="160" t="s">
        <v>789</v>
      </c>
      <c r="B59" s="624" t="s">
        <v>1968</v>
      </c>
      <c r="C59" s="596" t="s">
        <v>1845</v>
      </c>
      <c r="D59" s="25">
        <v>67110</v>
      </c>
      <c r="E59" s="25">
        <v>67170</v>
      </c>
      <c r="F59" s="151">
        <f t="shared" si="16"/>
        <v>60</v>
      </c>
      <c r="G59" s="126"/>
    </row>
    <row r="60" spans="1:15" ht="15" customHeight="1" thickBot="1" x14ac:dyDescent="0.25">
      <c r="A60" s="160" t="s">
        <v>790</v>
      </c>
      <c r="B60" s="618" t="s">
        <v>1221</v>
      </c>
      <c r="C60" s="599" t="s">
        <v>1846</v>
      </c>
      <c r="D60" s="578"/>
      <c r="E60" s="578"/>
      <c r="F60" s="565">
        <v>176</v>
      </c>
      <c r="G60" s="699">
        <v>37120</v>
      </c>
    </row>
    <row r="61" spans="1:15" ht="15" customHeight="1" thickBot="1" x14ac:dyDescent="0.25">
      <c r="A61" s="23" t="s">
        <v>792</v>
      </c>
      <c r="B61" s="624" t="s">
        <v>1222</v>
      </c>
      <c r="C61" s="598" t="s">
        <v>1949</v>
      </c>
      <c r="D61" s="21">
        <v>3910</v>
      </c>
      <c r="E61" s="21">
        <v>4070</v>
      </c>
      <c r="F61" s="151">
        <f t="shared" ref="F61" si="18">E61-D61</f>
        <v>160</v>
      </c>
      <c r="G61" s="182" t="s">
        <v>791</v>
      </c>
    </row>
    <row r="62" spans="1:15" ht="15" customHeight="1" thickBot="1" x14ac:dyDescent="0.25">
      <c r="A62" s="23" t="s">
        <v>793</v>
      </c>
      <c r="B62" s="618" t="s">
        <v>1223</v>
      </c>
      <c r="C62" s="599" t="s">
        <v>1467</v>
      </c>
      <c r="D62" s="21">
        <v>8930</v>
      </c>
      <c r="E62" s="21">
        <v>9085</v>
      </c>
      <c r="F62" s="151">
        <f t="shared" ref="F62" si="19">E62-D62</f>
        <v>155</v>
      </c>
      <c r="G62" s="180"/>
    </row>
    <row r="63" spans="1:15" ht="15" customHeight="1" thickBot="1" x14ac:dyDescent="0.25">
      <c r="A63" s="23" t="s">
        <v>794</v>
      </c>
      <c r="B63" s="618" t="s">
        <v>1224</v>
      </c>
      <c r="C63" s="633" t="s">
        <v>1997</v>
      </c>
      <c r="D63" s="22">
        <v>1790</v>
      </c>
      <c r="E63" s="22">
        <v>1960</v>
      </c>
      <c r="F63" s="151">
        <f t="shared" ref="F63" si="20">E63-D63</f>
        <v>170</v>
      </c>
      <c r="G63" s="699"/>
    </row>
    <row r="64" spans="1:15" ht="15" customHeight="1" thickBot="1" x14ac:dyDescent="0.25">
      <c r="A64" s="149" t="s">
        <v>795</v>
      </c>
      <c r="B64" s="618" t="s">
        <v>1821</v>
      </c>
      <c r="C64" s="597" t="s">
        <v>1847</v>
      </c>
      <c r="D64" s="22">
        <v>20050</v>
      </c>
      <c r="E64" s="22">
        <v>20295</v>
      </c>
      <c r="F64" s="151">
        <f t="shared" si="16"/>
        <v>245</v>
      </c>
      <c r="G64" s="180"/>
    </row>
    <row r="65" spans="1:15" ht="15" customHeight="1" thickBot="1" x14ac:dyDescent="0.25">
      <c r="A65" s="149" t="s">
        <v>1608</v>
      </c>
      <c r="B65" s="624" t="s">
        <v>1225</v>
      </c>
      <c r="C65" s="596" t="s">
        <v>1605</v>
      </c>
      <c r="D65" s="276">
        <v>7190</v>
      </c>
      <c r="E65" s="276">
        <v>7305</v>
      </c>
      <c r="F65" s="151">
        <f t="shared" ref="F65" si="21">E65-D65</f>
        <v>115</v>
      </c>
      <c r="G65" s="126"/>
    </row>
    <row r="66" spans="1:15" ht="15" customHeight="1" thickBot="1" x14ac:dyDescent="0.25">
      <c r="A66" s="149" t="s">
        <v>796</v>
      </c>
      <c r="B66" s="618" t="s">
        <v>1226</v>
      </c>
      <c r="C66" s="612" t="s">
        <v>1848</v>
      </c>
      <c r="D66" s="276">
        <v>23890</v>
      </c>
      <c r="E66" s="276">
        <v>24030</v>
      </c>
      <c r="F66" s="151">
        <f t="shared" si="16"/>
        <v>140</v>
      </c>
      <c r="G66" s="229"/>
    </row>
    <row r="67" spans="1:15" ht="15" customHeight="1" thickBot="1" x14ac:dyDescent="0.25">
      <c r="A67" s="149" t="s">
        <v>797</v>
      </c>
      <c r="B67" s="624" t="s">
        <v>1227</v>
      </c>
      <c r="C67" s="596" t="s">
        <v>1592</v>
      </c>
      <c r="D67" s="276">
        <v>29710</v>
      </c>
      <c r="E67" s="276">
        <v>30910</v>
      </c>
      <c r="F67" s="151">
        <f t="shared" ref="F67" si="22">E67-D67</f>
        <v>1200</v>
      </c>
      <c r="G67" s="230"/>
    </row>
    <row r="68" spans="1:15" ht="15" customHeight="1" thickBot="1" x14ac:dyDescent="0.25">
      <c r="A68" s="224" t="s">
        <v>798</v>
      </c>
      <c r="B68" s="618" t="s">
        <v>1228</v>
      </c>
      <c r="C68" s="607" t="s">
        <v>1670</v>
      </c>
      <c r="D68" s="151">
        <v>5985</v>
      </c>
      <c r="E68" s="151">
        <v>6055</v>
      </c>
      <c r="F68" s="151">
        <f t="shared" ref="F68" si="23">E68-D68</f>
        <v>70</v>
      </c>
      <c r="G68" s="126"/>
    </row>
    <row r="69" spans="1:15" ht="15" customHeight="1" thickBot="1" x14ac:dyDescent="0.25">
      <c r="A69" s="171" t="s">
        <v>799</v>
      </c>
      <c r="B69" s="624" t="s">
        <v>1229</v>
      </c>
      <c r="C69" s="594" t="s">
        <v>1849</v>
      </c>
      <c r="D69" s="578"/>
      <c r="E69" s="578"/>
      <c r="F69" s="565">
        <v>430</v>
      </c>
      <c r="G69" s="310">
        <v>58495</v>
      </c>
    </row>
    <row r="70" spans="1:15" ht="15" customHeight="1" thickBot="1" x14ac:dyDescent="0.25">
      <c r="A70" s="149" t="s">
        <v>800</v>
      </c>
      <c r="B70" s="618" t="s">
        <v>1230</v>
      </c>
      <c r="C70" s="612" t="s">
        <v>1007</v>
      </c>
      <c r="D70" s="154">
        <v>20670</v>
      </c>
      <c r="E70" s="154">
        <v>20725</v>
      </c>
      <c r="F70" s="151">
        <f t="shared" si="16"/>
        <v>55</v>
      </c>
      <c r="G70" s="143" t="s">
        <v>1008</v>
      </c>
    </row>
    <row r="71" spans="1:15" ht="15" customHeight="1" thickBot="1" x14ac:dyDescent="0.25">
      <c r="A71" s="149" t="s">
        <v>801</v>
      </c>
      <c r="B71" s="624" t="s">
        <v>1231</v>
      </c>
      <c r="C71" s="596" t="s">
        <v>802</v>
      </c>
      <c r="D71" s="21">
        <v>36700</v>
      </c>
      <c r="E71" s="21">
        <v>36860</v>
      </c>
      <c r="F71" s="151">
        <f t="shared" si="16"/>
        <v>160</v>
      </c>
    </row>
    <row r="72" spans="1:15" ht="14.25" customHeight="1" thickBot="1" x14ac:dyDescent="0.25">
      <c r="A72" s="149" t="s">
        <v>803</v>
      </c>
      <c r="B72" s="618" t="s">
        <v>1232</v>
      </c>
      <c r="C72" s="612" t="s">
        <v>1850</v>
      </c>
      <c r="D72" s="22">
        <v>33475</v>
      </c>
      <c r="E72" s="22">
        <v>33730</v>
      </c>
      <c r="F72" s="151">
        <f t="shared" si="16"/>
        <v>255</v>
      </c>
      <c r="G72" s="316"/>
    </row>
    <row r="73" spans="1:15" ht="15" customHeight="1" thickBot="1" x14ac:dyDescent="0.25">
      <c r="A73" s="149" t="s">
        <v>804</v>
      </c>
      <c r="B73" s="618" t="s">
        <v>1233</v>
      </c>
      <c r="C73" s="611" t="s">
        <v>1539</v>
      </c>
      <c r="D73" s="22">
        <v>3945</v>
      </c>
      <c r="E73" s="22">
        <v>3945</v>
      </c>
      <c r="F73" s="151">
        <f t="shared" ref="F73" si="24">E73-D73</f>
        <v>0</v>
      </c>
    </row>
    <row r="74" spans="1:15" ht="15" customHeight="1" thickBot="1" x14ac:dyDescent="0.25">
      <c r="A74" s="149" t="s">
        <v>1556</v>
      </c>
      <c r="B74" s="721" t="s">
        <v>1234</v>
      </c>
      <c r="C74" s="149" t="s">
        <v>1971</v>
      </c>
      <c r="D74" s="22">
        <v>7740</v>
      </c>
      <c r="E74" s="22">
        <v>7945</v>
      </c>
      <c r="F74" s="151">
        <f t="shared" ref="F74" si="25">E74-D74</f>
        <v>205</v>
      </c>
      <c r="G74" s="834" t="s">
        <v>1972</v>
      </c>
      <c r="H74" s="835"/>
      <c r="I74" s="835"/>
      <c r="J74" s="835"/>
      <c r="K74" s="835"/>
      <c r="L74" s="835"/>
      <c r="M74" s="835"/>
      <c r="N74" s="835"/>
      <c r="O74" s="835"/>
    </row>
    <row r="75" spans="1:15" ht="15" customHeight="1" thickBot="1" x14ac:dyDescent="0.25">
      <c r="A75" s="149" t="s">
        <v>805</v>
      </c>
      <c r="B75" s="636" t="s">
        <v>1235</v>
      </c>
      <c r="C75" s="611" t="s">
        <v>1856</v>
      </c>
      <c r="D75" s="276">
        <v>5985</v>
      </c>
      <c r="E75" s="276">
        <v>6000</v>
      </c>
      <c r="F75" s="151">
        <f t="shared" si="16"/>
        <v>15</v>
      </c>
      <c r="G75" s="567" t="s">
        <v>1586</v>
      </c>
    </row>
    <row r="76" spans="1:15" ht="15" customHeight="1" thickBot="1" x14ac:dyDescent="0.25">
      <c r="A76" s="23" t="s">
        <v>806</v>
      </c>
      <c r="B76" s="624" t="s">
        <v>1236</v>
      </c>
      <c r="C76" s="611" t="s">
        <v>1857</v>
      </c>
      <c r="D76" s="22">
        <v>59725</v>
      </c>
      <c r="E76" s="22">
        <v>60595</v>
      </c>
      <c r="F76" s="151">
        <f>E76-D76</f>
        <v>870</v>
      </c>
      <c r="G76" s="349"/>
    </row>
    <row r="77" spans="1:15" ht="15" customHeight="1" thickBot="1" x14ac:dyDescent="0.25">
      <c r="A77" s="149" t="s">
        <v>807</v>
      </c>
      <c r="B77" s="618" t="s">
        <v>1390</v>
      </c>
      <c r="C77" s="637" t="s">
        <v>1858</v>
      </c>
      <c r="D77" s="22">
        <v>12545</v>
      </c>
      <c r="E77" s="22">
        <v>12670</v>
      </c>
      <c r="F77" s="151">
        <f t="shared" ref="F77:F82" si="26">E77-D77</f>
        <v>125</v>
      </c>
      <c r="G77" s="182"/>
    </row>
    <row r="78" spans="1:15" ht="15" customHeight="1" thickBot="1" x14ac:dyDescent="0.25">
      <c r="A78" s="23" t="s">
        <v>809</v>
      </c>
      <c r="B78" s="624" t="s">
        <v>1237</v>
      </c>
      <c r="C78" s="611" t="s">
        <v>1859</v>
      </c>
      <c r="D78" s="276">
        <v>12405</v>
      </c>
      <c r="E78" s="276">
        <v>12445</v>
      </c>
      <c r="F78" s="151">
        <f t="shared" si="26"/>
        <v>40</v>
      </c>
      <c r="G78" s="182" t="s">
        <v>808</v>
      </c>
    </row>
    <row r="79" spans="1:15" ht="15" customHeight="1" thickBot="1" x14ac:dyDescent="0.25">
      <c r="A79" s="149" t="s">
        <v>810</v>
      </c>
      <c r="B79" s="618" t="s">
        <v>1238</v>
      </c>
      <c r="C79" s="638" t="s">
        <v>1667</v>
      </c>
      <c r="D79" s="22">
        <v>9505</v>
      </c>
      <c r="E79" s="22">
        <v>9680</v>
      </c>
      <c r="F79" s="151">
        <f t="shared" si="26"/>
        <v>175</v>
      </c>
      <c r="G79" s="496"/>
    </row>
    <row r="80" spans="1:15" ht="15" customHeight="1" thickBot="1" x14ac:dyDescent="0.25">
      <c r="A80" s="23" t="s">
        <v>811</v>
      </c>
      <c r="B80" s="624" t="s">
        <v>1239</v>
      </c>
      <c r="C80" s="603" t="s">
        <v>1682</v>
      </c>
      <c r="D80" s="22">
        <v>7950</v>
      </c>
      <c r="E80" s="22">
        <v>8210</v>
      </c>
      <c r="F80" s="151">
        <f t="shared" ref="F80" si="27">E80-D80</f>
        <v>260</v>
      </c>
      <c r="G80" s="589" t="s">
        <v>1681</v>
      </c>
    </row>
    <row r="81" spans="1:10" ht="15" customHeight="1" thickBot="1" x14ac:dyDescent="0.25">
      <c r="A81" s="149" t="s">
        <v>812</v>
      </c>
      <c r="B81" s="618" t="s">
        <v>1233</v>
      </c>
      <c r="C81" s="638" t="s">
        <v>1860</v>
      </c>
      <c r="D81" s="22">
        <v>10785</v>
      </c>
      <c r="E81" s="22">
        <v>10885</v>
      </c>
      <c r="F81" s="151">
        <f t="shared" si="26"/>
        <v>100</v>
      </c>
    </row>
    <row r="82" spans="1:10" ht="15" customHeight="1" thickBot="1" x14ac:dyDescent="0.25">
      <c r="A82" s="23" t="s">
        <v>813</v>
      </c>
      <c r="B82" s="624" t="s">
        <v>1240</v>
      </c>
      <c r="C82" s="603" t="s">
        <v>1861</v>
      </c>
      <c r="D82" s="22">
        <v>2310</v>
      </c>
      <c r="E82" s="22">
        <v>2370</v>
      </c>
      <c r="F82" s="151">
        <f t="shared" si="26"/>
        <v>60</v>
      </c>
      <c r="G82" s="572"/>
    </row>
    <row r="83" spans="1:10" ht="17.25" customHeight="1" thickBot="1" x14ac:dyDescent="0.25">
      <c r="A83" s="149" t="s">
        <v>814</v>
      </c>
      <c r="B83" s="618" t="s">
        <v>1241</v>
      </c>
      <c r="C83" s="638" t="s">
        <v>1862</v>
      </c>
      <c r="D83" s="22">
        <v>15885</v>
      </c>
      <c r="E83" s="22">
        <v>15935</v>
      </c>
      <c r="F83" s="151">
        <f t="shared" ref="F83:F103" si="28">E83-D83</f>
        <v>50</v>
      </c>
      <c r="G83" s="460"/>
    </row>
    <row r="84" spans="1:10" ht="15" customHeight="1" thickBot="1" x14ac:dyDescent="0.25">
      <c r="A84" s="149" t="s">
        <v>815</v>
      </c>
      <c r="B84" s="624" t="s">
        <v>1242</v>
      </c>
      <c r="C84" s="603" t="s">
        <v>1609</v>
      </c>
      <c r="D84" s="22">
        <v>170</v>
      </c>
      <c r="E84" s="22">
        <v>205</v>
      </c>
      <c r="F84" s="578">
        <f t="shared" ref="F84" si="29">E84-D84</f>
        <v>35</v>
      </c>
      <c r="G84" s="572" t="s">
        <v>1586</v>
      </c>
    </row>
    <row r="85" spans="1:10" ht="15" customHeight="1" thickBot="1" x14ac:dyDescent="0.25">
      <c r="A85" s="149" t="s">
        <v>816</v>
      </c>
      <c r="B85" s="618" t="s">
        <v>1243</v>
      </c>
      <c r="C85" s="611" t="s">
        <v>955</v>
      </c>
      <c r="D85" s="22">
        <v>25870</v>
      </c>
      <c r="E85" s="22">
        <v>25995</v>
      </c>
      <c r="F85" s="151">
        <f t="shared" si="28"/>
        <v>125</v>
      </c>
      <c r="G85" s="540"/>
    </row>
    <row r="86" spans="1:10" ht="14.25" customHeight="1" thickBot="1" x14ac:dyDescent="0.25">
      <c r="A86" s="23" t="s">
        <v>817</v>
      </c>
      <c r="B86" s="639" t="s">
        <v>1244</v>
      </c>
      <c r="C86" s="640" t="s">
        <v>1863</v>
      </c>
      <c r="D86" s="22">
        <v>27440</v>
      </c>
      <c r="E86" s="22">
        <v>27505</v>
      </c>
      <c r="F86" s="151">
        <f t="shared" si="28"/>
        <v>65</v>
      </c>
      <c r="G86" s="316"/>
    </row>
    <row r="87" spans="1:10" ht="15" customHeight="1" thickBot="1" x14ac:dyDescent="0.25">
      <c r="A87" s="296" t="s">
        <v>818</v>
      </c>
      <c r="B87" s="635" t="s">
        <v>1851</v>
      </c>
      <c r="C87" s="641" t="s">
        <v>1864</v>
      </c>
      <c r="D87" s="276">
        <v>8905</v>
      </c>
      <c r="E87" s="276">
        <v>8970</v>
      </c>
      <c r="F87" s="151">
        <f t="shared" si="28"/>
        <v>65</v>
      </c>
      <c r="G87" s="285" t="s">
        <v>1045</v>
      </c>
    </row>
    <row r="88" spans="1:10" ht="15" customHeight="1" thickBot="1" x14ac:dyDescent="0.25">
      <c r="A88" s="149" t="s">
        <v>819</v>
      </c>
      <c r="B88" s="624" t="s">
        <v>1245</v>
      </c>
      <c r="C88" s="642" t="s">
        <v>1865</v>
      </c>
      <c r="D88" s="22">
        <v>3105</v>
      </c>
      <c r="E88" s="22">
        <v>3140</v>
      </c>
      <c r="F88" s="151">
        <f t="shared" si="28"/>
        <v>35</v>
      </c>
      <c r="G88" s="460"/>
    </row>
    <row r="89" spans="1:10" ht="15" customHeight="1" thickBot="1" x14ac:dyDescent="0.25">
      <c r="A89" s="149" t="s">
        <v>1674</v>
      </c>
      <c r="B89" s="618" t="s">
        <v>1246</v>
      </c>
      <c r="C89" s="637" t="s">
        <v>1866</v>
      </c>
      <c r="D89" s="22">
        <v>39880</v>
      </c>
      <c r="E89" s="22">
        <v>40825</v>
      </c>
      <c r="F89" s="151">
        <f t="shared" ref="F89" si="30">E89-D89</f>
        <v>945</v>
      </c>
      <c r="G89" s="460"/>
    </row>
    <row r="90" spans="1:10" ht="15" customHeight="1" thickBot="1" x14ac:dyDescent="0.25">
      <c r="A90" s="23" t="s">
        <v>820</v>
      </c>
      <c r="B90" s="624" t="s">
        <v>1247</v>
      </c>
      <c r="C90" s="606" t="s">
        <v>1867</v>
      </c>
      <c r="D90" s="276">
        <v>27550</v>
      </c>
      <c r="E90" s="276">
        <v>27610</v>
      </c>
      <c r="F90" s="151">
        <f t="shared" si="28"/>
        <v>60</v>
      </c>
      <c r="G90" s="523"/>
    </row>
    <row r="91" spans="1:10" ht="14.25" customHeight="1" thickBot="1" x14ac:dyDescent="0.25">
      <c r="A91" s="165" t="s">
        <v>821</v>
      </c>
      <c r="B91" s="618" t="s">
        <v>1248</v>
      </c>
      <c r="C91" s="643" t="s">
        <v>1868</v>
      </c>
      <c r="D91" s="151">
        <v>68540</v>
      </c>
      <c r="E91" s="151">
        <v>69040</v>
      </c>
      <c r="F91" s="151">
        <f t="shared" si="28"/>
        <v>500</v>
      </c>
    </row>
    <row r="92" spans="1:10" ht="15" customHeight="1" thickBot="1" x14ac:dyDescent="0.25">
      <c r="A92" s="23" t="s">
        <v>822</v>
      </c>
      <c r="B92" s="624" t="s">
        <v>1249</v>
      </c>
      <c r="C92" s="606" t="s">
        <v>1869</v>
      </c>
      <c r="D92" s="22">
        <v>40895</v>
      </c>
      <c r="E92" s="22">
        <v>41125</v>
      </c>
      <c r="F92" s="151">
        <f t="shared" si="28"/>
        <v>230</v>
      </c>
      <c r="G92" s="460"/>
    </row>
    <row r="93" spans="1:10" ht="15" customHeight="1" thickBot="1" x14ac:dyDescent="0.25">
      <c r="A93" s="149" t="s">
        <v>823</v>
      </c>
      <c r="B93" s="618" t="s">
        <v>1250</v>
      </c>
      <c r="C93" s="644" t="s">
        <v>1870</v>
      </c>
      <c r="D93" s="22"/>
      <c r="E93" s="22"/>
      <c r="F93" s="565">
        <v>220</v>
      </c>
      <c r="G93">
        <v>22515</v>
      </c>
    </row>
    <row r="94" spans="1:10" ht="15" customHeight="1" thickBot="1" x14ac:dyDescent="0.25">
      <c r="A94" s="23" t="s">
        <v>824</v>
      </c>
      <c r="B94" s="624" t="s">
        <v>1251</v>
      </c>
      <c r="C94" s="630" t="s">
        <v>1999</v>
      </c>
      <c r="D94" s="22">
        <v>2395</v>
      </c>
      <c r="E94" s="22">
        <v>2625</v>
      </c>
      <c r="F94" s="151">
        <f t="shared" si="28"/>
        <v>230</v>
      </c>
      <c r="G94" s="316"/>
    </row>
    <row r="95" spans="1:10" ht="15" customHeight="1" thickBot="1" x14ac:dyDescent="0.25">
      <c r="A95" s="149" t="s">
        <v>1378</v>
      </c>
      <c r="B95" s="618" t="s">
        <v>1252</v>
      </c>
      <c r="C95" s="637" t="s">
        <v>1871</v>
      </c>
      <c r="D95" s="22">
        <v>21270</v>
      </c>
      <c r="E95" s="22">
        <v>21550</v>
      </c>
      <c r="F95" s="151">
        <f t="shared" si="28"/>
        <v>280</v>
      </c>
      <c r="G95" s="212"/>
      <c r="H95" s="117"/>
      <c r="I95" s="117"/>
      <c r="J95" s="117"/>
    </row>
    <row r="96" spans="1:10" ht="15" customHeight="1" thickBot="1" x14ac:dyDescent="0.25">
      <c r="A96" s="149" t="s">
        <v>825</v>
      </c>
      <c r="B96" s="624" t="s">
        <v>1253</v>
      </c>
      <c r="C96" s="630" t="s">
        <v>1593</v>
      </c>
      <c r="D96" s="22">
        <v>9145</v>
      </c>
      <c r="E96" s="22">
        <v>9285</v>
      </c>
      <c r="F96" s="151">
        <f t="shared" ref="F96" si="31">E96-D96</f>
        <v>140</v>
      </c>
      <c r="G96" s="108"/>
    </row>
    <row r="97" spans="1:15" ht="15" customHeight="1" thickBot="1" x14ac:dyDescent="0.25">
      <c r="A97" s="149" t="s">
        <v>1601</v>
      </c>
      <c r="B97" s="618" t="s">
        <v>1254</v>
      </c>
      <c r="C97" s="644" t="s">
        <v>1470</v>
      </c>
      <c r="D97" s="22">
        <v>35020</v>
      </c>
      <c r="E97" s="22">
        <v>35225</v>
      </c>
      <c r="F97" s="151">
        <f t="shared" ref="F97" si="32">E97-D97</f>
        <v>205</v>
      </c>
      <c r="G97" s="32"/>
    </row>
    <row r="98" spans="1:15" ht="15" customHeight="1" thickBot="1" x14ac:dyDescent="0.25">
      <c r="A98" s="23" t="s">
        <v>826</v>
      </c>
      <c r="B98" s="624" t="s">
        <v>1255</v>
      </c>
      <c r="C98" s="606" t="s">
        <v>1872</v>
      </c>
      <c r="D98" s="22">
        <v>8735</v>
      </c>
      <c r="E98" s="22">
        <v>8825</v>
      </c>
      <c r="F98" s="151">
        <f t="shared" si="28"/>
        <v>90</v>
      </c>
      <c r="G98" s="496"/>
    </row>
    <row r="99" spans="1:15" ht="15" customHeight="1" thickBot="1" x14ac:dyDescent="0.25">
      <c r="A99" s="187" t="s">
        <v>827</v>
      </c>
      <c r="B99" s="618" t="s">
        <v>1256</v>
      </c>
      <c r="C99" s="645" t="s">
        <v>1873</v>
      </c>
      <c r="D99" s="22">
        <v>46645</v>
      </c>
      <c r="E99" s="22">
        <v>47305</v>
      </c>
      <c r="F99" s="151">
        <f>E99-D99</f>
        <v>660</v>
      </c>
      <c r="G99" s="828" t="s">
        <v>962</v>
      </c>
    </row>
    <row r="100" spans="1:15" ht="15" customHeight="1" thickBot="1" x14ac:dyDescent="0.25">
      <c r="A100" s="187" t="s">
        <v>828</v>
      </c>
      <c r="B100" s="624" t="s">
        <v>1257</v>
      </c>
      <c r="C100" s="611" t="s">
        <v>1874</v>
      </c>
      <c r="D100" s="22">
        <v>31480</v>
      </c>
      <c r="E100" s="22">
        <v>31670</v>
      </c>
      <c r="F100" s="151">
        <f t="shared" si="28"/>
        <v>190</v>
      </c>
      <c r="G100" s="829"/>
    </row>
    <row r="101" spans="1:15" ht="15" customHeight="1" thickBot="1" x14ac:dyDescent="0.25">
      <c r="A101" s="187" t="s">
        <v>829</v>
      </c>
      <c r="B101" s="618" t="s">
        <v>1258</v>
      </c>
      <c r="C101" s="638" t="s">
        <v>1875</v>
      </c>
      <c r="D101" s="22">
        <v>32375</v>
      </c>
      <c r="E101" s="22">
        <v>32935</v>
      </c>
      <c r="F101" s="151">
        <f t="shared" ref="F101" si="33">E101-D101</f>
        <v>560</v>
      </c>
      <c r="G101" s="829"/>
    </row>
    <row r="102" spans="1:15" ht="15" customHeight="1" thickBot="1" x14ac:dyDescent="0.25">
      <c r="A102" s="187" t="s">
        <v>830</v>
      </c>
      <c r="B102" s="624" t="s">
        <v>1259</v>
      </c>
      <c r="C102" s="606" t="s">
        <v>1876</v>
      </c>
      <c r="D102" s="22">
        <v>18120</v>
      </c>
      <c r="E102" s="22">
        <v>18420</v>
      </c>
      <c r="F102" s="151">
        <f t="shared" ref="F102" si="34">E102-D102</f>
        <v>300</v>
      </c>
      <c r="G102" s="830"/>
    </row>
    <row r="103" spans="1:15" ht="16.5" customHeight="1" thickBot="1" x14ac:dyDescent="0.25">
      <c r="A103" s="149" t="s">
        <v>831</v>
      </c>
      <c r="B103" s="635" t="s">
        <v>1852</v>
      </c>
      <c r="C103" s="646" t="s">
        <v>1877</v>
      </c>
      <c r="D103" s="22">
        <v>15190</v>
      </c>
      <c r="E103" s="22">
        <v>15375</v>
      </c>
      <c r="F103" s="151">
        <f t="shared" si="28"/>
        <v>185</v>
      </c>
      <c r="G103" s="344"/>
    </row>
    <row r="104" spans="1:15" ht="15" customHeight="1" thickBot="1" x14ac:dyDescent="0.25">
      <c r="A104" s="23" t="s">
        <v>832</v>
      </c>
      <c r="B104" s="624" t="s">
        <v>1260</v>
      </c>
      <c r="C104" s="606" t="s">
        <v>1878</v>
      </c>
      <c r="D104" s="151">
        <v>24235</v>
      </c>
      <c r="E104" s="151">
        <v>24335</v>
      </c>
      <c r="F104" s="151">
        <f t="shared" ref="F104:F126" si="35">E104-D104</f>
        <v>100</v>
      </c>
    </row>
    <row r="105" spans="1:15" ht="15" customHeight="1" thickBot="1" x14ac:dyDescent="0.25">
      <c r="A105" s="23" t="s">
        <v>833</v>
      </c>
      <c r="B105" s="618" t="s">
        <v>1261</v>
      </c>
      <c r="C105" s="644" t="s">
        <v>1671</v>
      </c>
      <c r="D105" s="151">
        <v>4640</v>
      </c>
      <c r="E105" s="151">
        <v>4800</v>
      </c>
      <c r="F105" s="151">
        <f t="shared" ref="F105" si="36">E105-D105</f>
        <v>160</v>
      </c>
      <c r="G105" s="126"/>
    </row>
    <row r="106" spans="1:15" ht="15" customHeight="1" thickBot="1" x14ac:dyDescent="0.25">
      <c r="A106" s="141" t="s">
        <v>834</v>
      </c>
      <c r="B106" s="624" t="s">
        <v>1262</v>
      </c>
      <c r="C106" s="647" t="s">
        <v>1613</v>
      </c>
      <c r="D106" s="28">
        <v>9745</v>
      </c>
      <c r="E106" s="28">
        <v>9880</v>
      </c>
      <c r="F106" s="151">
        <f t="shared" ref="F106" si="37">E106-D106</f>
        <v>135</v>
      </c>
    </row>
    <row r="107" spans="1:15" ht="15" customHeight="1" thickBot="1" x14ac:dyDescent="0.25">
      <c r="A107" s="141" t="s">
        <v>835</v>
      </c>
      <c r="B107" s="618" t="s">
        <v>1263</v>
      </c>
      <c r="C107" s="649" t="s">
        <v>1594</v>
      </c>
      <c r="D107" s="28">
        <v>5480</v>
      </c>
      <c r="E107" s="28">
        <v>5480</v>
      </c>
      <c r="F107" s="578">
        <f t="shared" ref="F107" si="38">E107-D107</f>
        <v>0</v>
      </c>
      <c r="G107" s="572" t="s">
        <v>1586</v>
      </c>
    </row>
    <row r="108" spans="1:15" ht="15.75" customHeight="1" thickBot="1" x14ac:dyDescent="0.25">
      <c r="A108" s="188" t="s">
        <v>836</v>
      </c>
      <c r="B108" s="648" t="s">
        <v>1853</v>
      </c>
      <c r="C108" s="596" t="s">
        <v>1879</v>
      </c>
      <c r="D108" s="672">
        <v>98725</v>
      </c>
      <c r="E108" s="672">
        <v>99005</v>
      </c>
      <c r="F108" s="578">
        <f t="shared" si="35"/>
        <v>280</v>
      </c>
      <c r="G108" s="659" t="s">
        <v>962</v>
      </c>
    </row>
    <row r="109" spans="1:15" ht="15" customHeight="1" thickBot="1" x14ac:dyDescent="0.25">
      <c r="A109" s="187" t="s">
        <v>837</v>
      </c>
      <c r="B109" s="618" t="s">
        <v>1264</v>
      </c>
      <c r="C109" s="646" t="s">
        <v>1880</v>
      </c>
      <c r="D109" s="691">
        <v>35270</v>
      </c>
      <c r="E109" s="691">
        <v>35305</v>
      </c>
      <c r="F109" s="578">
        <f t="shared" si="35"/>
        <v>35</v>
      </c>
      <c r="G109" s="713"/>
    </row>
    <row r="110" spans="1:15" ht="16.5" customHeight="1" thickBot="1" x14ac:dyDescent="0.25">
      <c r="A110" s="188" t="s">
        <v>838</v>
      </c>
      <c r="B110" s="624" t="s">
        <v>1265</v>
      </c>
      <c r="C110" s="598" t="s">
        <v>1677</v>
      </c>
      <c r="D110" s="170">
        <v>15680</v>
      </c>
      <c r="E110" s="170">
        <v>16105</v>
      </c>
      <c r="F110" s="151">
        <f t="shared" ref="F110" si="39">E110-D110</f>
        <v>425</v>
      </c>
      <c r="G110" s="585" t="s">
        <v>1676</v>
      </c>
    </row>
    <row r="111" spans="1:15" ht="15" customHeight="1" thickBot="1" x14ac:dyDescent="0.25">
      <c r="A111" s="187" t="s">
        <v>839</v>
      </c>
      <c r="B111" s="635" t="s">
        <v>1854</v>
      </c>
      <c r="C111" s="643" t="s">
        <v>1881</v>
      </c>
      <c r="D111" s="578">
        <v>28465</v>
      </c>
      <c r="E111" s="578">
        <v>29045</v>
      </c>
      <c r="F111" s="151">
        <f>E111-D111</f>
        <v>580</v>
      </c>
      <c r="G111" s="586"/>
    </row>
    <row r="112" spans="1:15" ht="15" customHeight="1" thickBot="1" x14ac:dyDescent="0.25">
      <c r="A112" s="160" t="s">
        <v>1662</v>
      </c>
      <c r="B112" s="624" t="s">
        <v>1651</v>
      </c>
      <c r="C112" s="598" t="s">
        <v>1650</v>
      </c>
      <c r="D112" s="22">
        <v>5905</v>
      </c>
      <c r="E112" s="22">
        <v>6095</v>
      </c>
      <c r="F112" s="151">
        <f>E112-D112</f>
        <v>190</v>
      </c>
      <c r="G112" s="182" t="s">
        <v>840</v>
      </c>
      <c r="O112" s="496"/>
    </row>
    <row r="113" spans="1:7" ht="15" customHeight="1" thickBot="1" x14ac:dyDescent="0.25">
      <c r="A113" s="160" t="s">
        <v>841</v>
      </c>
      <c r="B113" s="618" t="s">
        <v>1267</v>
      </c>
      <c r="C113" s="643" t="s">
        <v>1882</v>
      </c>
      <c r="D113" s="22">
        <v>19985</v>
      </c>
      <c r="E113" s="22">
        <v>19990</v>
      </c>
      <c r="F113" s="151">
        <f>E113-D113</f>
        <v>5</v>
      </c>
    </row>
    <row r="114" spans="1:7" ht="15" customHeight="1" thickBot="1" x14ac:dyDescent="0.25">
      <c r="A114" s="160" t="s">
        <v>1602</v>
      </c>
      <c r="B114" s="648" t="s">
        <v>1855</v>
      </c>
      <c r="C114" s="596" t="s">
        <v>1595</v>
      </c>
      <c r="D114" s="151">
        <v>12685</v>
      </c>
      <c r="E114" s="151">
        <v>12890</v>
      </c>
      <c r="F114" s="151">
        <f t="shared" ref="F114" si="40">E114-D114</f>
        <v>205</v>
      </c>
    </row>
    <row r="115" spans="1:7" ht="15" customHeight="1" thickBot="1" x14ac:dyDescent="0.25">
      <c r="A115" s="149" t="s">
        <v>842</v>
      </c>
      <c r="B115" s="618" t="s">
        <v>1268</v>
      </c>
      <c r="C115" s="643" t="s">
        <v>1883</v>
      </c>
      <c r="D115" s="151">
        <v>47805</v>
      </c>
      <c r="E115" s="151">
        <v>48130</v>
      </c>
      <c r="F115" s="151">
        <f t="shared" ref="F115" si="41">E115-D115</f>
        <v>325</v>
      </c>
    </row>
    <row r="116" spans="1:7" ht="15" customHeight="1" thickBot="1" x14ac:dyDescent="0.25">
      <c r="A116" s="141" t="s">
        <v>843</v>
      </c>
      <c r="B116" s="624" t="s">
        <v>1269</v>
      </c>
      <c r="C116" s="647" t="s">
        <v>1884</v>
      </c>
      <c r="D116" s="21">
        <v>36860</v>
      </c>
      <c r="E116" s="21">
        <v>37050</v>
      </c>
      <c r="F116" s="151">
        <f t="shared" si="35"/>
        <v>190</v>
      </c>
    </row>
    <row r="117" spans="1:7" ht="15" customHeight="1" thickBot="1" x14ac:dyDescent="0.25">
      <c r="A117" s="141" t="s">
        <v>844</v>
      </c>
      <c r="B117" s="618" t="s">
        <v>1587</v>
      </c>
      <c r="C117" s="649" t="s">
        <v>1885</v>
      </c>
      <c r="D117" s="28">
        <v>97490</v>
      </c>
      <c r="E117" s="28">
        <v>97790</v>
      </c>
      <c r="F117" s="151">
        <f t="shared" si="35"/>
        <v>300</v>
      </c>
      <c r="G117" s="523"/>
    </row>
    <row r="118" spans="1:7" ht="15" customHeight="1" thickBot="1" x14ac:dyDescent="0.25">
      <c r="A118" s="169" t="s">
        <v>845</v>
      </c>
      <c r="B118" s="624" t="s">
        <v>1374</v>
      </c>
      <c r="C118" s="598" t="s">
        <v>1886</v>
      </c>
      <c r="D118" s="151">
        <v>41620</v>
      </c>
      <c r="E118" s="151">
        <v>41950</v>
      </c>
      <c r="F118" s="151">
        <f t="shared" si="35"/>
        <v>330</v>
      </c>
      <c r="G118" s="298"/>
    </row>
    <row r="119" spans="1:7" ht="15" customHeight="1" thickBot="1" x14ac:dyDescent="0.25">
      <c r="A119" s="23" t="s">
        <v>846</v>
      </c>
      <c r="B119" s="618" t="s">
        <v>1270</v>
      </c>
      <c r="C119" s="703" t="s">
        <v>1984</v>
      </c>
      <c r="D119" s="151">
        <v>2880</v>
      </c>
      <c r="E119" s="151">
        <v>3040</v>
      </c>
      <c r="F119" s="151">
        <f t="shared" ref="F119" si="42">E119-D119</f>
        <v>160</v>
      </c>
      <c r="G119" s="126"/>
    </row>
    <row r="120" spans="1:7" ht="15" customHeight="1" thickBot="1" x14ac:dyDescent="0.25">
      <c r="A120" s="23" t="s">
        <v>847</v>
      </c>
      <c r="B120" s="650" t="s">
        <v>1887</v>
      </c>
      <c r="C120" s="653" t="s">
        <v>1899</v>
      </c>
      <c r="D120" s="151">
        <v>87815</v>
      </c>
      <c r="E120" s="151">
        <v>88050</v>
      </c>
      <c r="F120" s="151">
        <f t="shared" si="35"/>
        <v>235</v>
      </c>
      <c r="G120" t="s">
        <v>492</v>
      </c>
    </row>
    <row r="121" spans="1:7" s="8" customFormat="1" ht="13.5" customHeight="1" thickBot="1" x14ac:dyDescent="0.25">
      <c r="A121" s="160" t="s">
        <v>848</v>
      </c>
      <c r="B121" s="634" t="s">
        <v>1888</v>
      </c>
      <c r="C121" s="596" t="s">
        <v>1900</v>
      </c>
      <c r="D121" s="276">
        <v>84535</v>
      </c>
      <c r="E121" s="276">
        <v>84700</v>
      </c>
      <c r="F121" s="151">
        <f t="shared" si="35"/>
        <v>165</v>
      </c>
      <c r="G121" s="189" t="s">
        <v>979</v>
      </c>
    </row>
    <row r="122" spans="1:7" ht="15" customHeight="1" thickBot="1" x14ac:dyDescent="0.25">
      <c r="A122" s="23" t="s">
        <v>849</v>
      </c>
      <c r="B122" s="650" t="s">
        <v>1271</v>
      </c>
      <c r="C122" s="646" t="s">
        <v>1901</v>
      </c>
      <c r="D122" s="151">
        <v>16075</v>
      </c>
      <c r="E122" s="151">
        <v>16160</v>
      </c>
      <c r="F122" s="151">
        <f t="shared" si="35"/>
        <v>85</v>
      </c>
      <c r="G122" s="349" t="s">
        <v>1396</v>
      </c>
    </row>
    <row r="123" spans="1:7" ht="12.75" customHeight="1" thickBot="1" x14ac:dyDescent="0.25">
      <c r="A123" s="23" t="s">
        <v>850</v>
      </c>
      <c r="B123" s="634" t="s">
        <v>1272</v>
      </c>
      <c r="C123" s="598" t="s">
        <v>1902</v>
      </c>
      <c r="D123" s="151">
        <v>5430</v>
      </c>
      <c r="E123" s="151">
        <v>5510</v>
      </c>
      <c r="F123" s="151">
        <f t="shared" ref="F123" si="43">E123-D123</f>
        <v>80</v>
      </c>
    </row>
    <row r="124" spans="1:7" ht="15" customHeight="1" thickBot="1" x14ac:dyDescent="0.25">
      <c r="A124" s="23" t="s">
        <v>851</v>
      </c>
      <c r="B124" s="650" t="s">
        <v>1273</v>
      </c>
      <c r="C124" s="643" t="s">
        <v>1610</v>
      </c>
      <c r="D124" s="151">
        <v>9080</v>
      </c>
      <c r="E124" s="151">
        <v>9200</v>
      </c>
      <c r="F124" s="151">
        <f t="shared" ref="F124" si="44">E124-D124</f>
        <v>120</v>
      </c>
    </row>
    <row r="125" spans="1:7" ht="12.75" customHeight="1" thickBot="1" x14ac:dyDescent="0.25">
      <c r="A125" s="14" t="s">
        <v>852</v>
      </c>
      <c r="B125" s="634" t="s">
        <v>1274</v>
      </c>
      <c r="C125" s="596" t="s">
        <v>1903</v>
      </c>
      <c r="D125" s="151">
        <v>10570</v>
      </c>
      <c r="E125" s="151">
        <v>10740</v>
      </c>
      <c r="F125" s="151">
        <f t="shared" si="35"/>
        <v>170</v>
      </c>
    </row>
    <row r="126" spans="1:7" ht="15" customHeight="1" thickBot="1" x14ac:dyDescent="0.25">
      <c r="A126" s="23" t="s">
        <v>853</v>
      </c>
      <c r="B126" s="650" t="s">
        <v>1275</v>
      </c>
      <c r="C126" s="645" t="s">
        <v>1597</v>
      </c>
      <c r="D126" s="151">
        <v>32255</v>
      </c>
      <c r="E126" s="151">
        <v>32540</v>
      </c>
      <c r="F126" s="151">
        <f t="shared" si="35"/>
        <v>285</v>
      </c>
    </row>
    <row r="127" spans="1:7" ht="15" customHeight="1" thickBot="1" x14ac:dyDescent="0.25">
      <c r="A127" s="141" t="s">
        <v>854</v>
      </c>
      <c r="B127" s="634" t="s">
        <v>1276</v>
      </c>
      <c r="C127" s="647" t="s">
        <v>1904</v>
      </c>
      <c r="D127" s="21">
        <v>63115</v>
      </c>
      <c r="E127" s="21">
        <v>63820</v>
      </c>
      <c r="F127" s="151">
        <f>E127-D127</f>
        <v>705</v>
      </c>
    </row>
    <row r="128" spans="1:7" ht="15" customHeight="1" thickBot="1" x14ac:dyDescent="0.25">
      <c r="A128" s="141" t="s">
        <v>855</v>
      </c>
      <c r="B128" s="650" t="s">
        <v>1277</v>
      </c>
      <c r="C128" s="649" t="s">
        <v>1675</v>
      </c>
      <c r="D128" s="21">
        <v>10930</v>
      </c>
      <c r="E128" s="21">
        <v>11395</v>
      </c>
      <c r="F128" s="151">
        <f>E128-D128</f>
        <v>465</v>
      </c>
      <c r="G128" s="584" t="s">
        <v>1676</v>
      </c>
    </row>
    <row r="129" spans="1:16" ht="12.75" customHeight="1" thickBot="1" x14ac:dyDescent="0.25">
      <c r="A129" s="23" t="s">
        <v>856</v>
      </c>
      <c r="B129" s="634" t="s">
        <v>1278</v>
      </c>
      <c r="C129" s="596" t="s">
        <v>1905</v>
      </c>
      <c r="D129" s="151">
        <v>16350</v>
      </c>
      <c r="E129" s="151">
        <v>16460</v>
      </c>
      <c r="F129" s="151">
        <f t="shared" ref="F129:F157" si="45">E129-D129</f>
        <v>110</v>
      </c>
    </row>
    <row r="130" spans="1:16" ht="15" customHeight="1" thickBot="1" x14ac:dyDescent="0.25">
      <c r="A130" s="23" t="s">
        <v>857</v>
      </c>
      <c r="B130" s="652" t="s">
        <v>1633</v>
      </c>
      <c r="C130" s="646" t="s">
        <v>1636</v>
      </c>
      <c r="D130" s="151">
        <v>12540</v>
      </c>
      <c r="E130" s="151">
        <v>12540</v>
      </c>
      <c r="F130" s="151">
        <f t="shared" ref="F130" si="46">E130-D130</f>
        <v>0</v>
      </c>
      <c r="G130" s="126"/>
    </row>
    <row r="131" spans="1:16" ht="15" customHeight="1" thickBot="1" x14ac:dyDescent="0.25">
      <c r="A131" s="160" t="s">
        <v>858</v>
      </c>
      <c r="B131" s="634" t="s">
        <v>1279</v>
      </c>
      <c r="C131" s="598" t="s">
        <v>1906</v>
      </c>
      <c r="D131" s="151">
        <v>8760</v>
      </c>
      <c r="E131" s="151">
        <v>8815</v>
      </c>
      <c r="F131" s="151">
        <f t="shared" si="45"/>
        <v>55</v>
      </c>
      <c r="G131" s="523"/>
    </row>
    <row r="132" spans="1:16" ht="15" customHeight="1" thickBot="1" x14ac:dyDescent="0.25">
      <c r="A132" s="160" t="s">
        <v>859</v>
      </c>
      <c r="B132" s="650" t="s">
        <v>1280</v>
      </c>
      <c r="C132" s="643" t="s">
        <v>1596</v>
      </c>
      <c r="D132" s="151">
        <v>9970</v>
      </c>
      <c r="E132" s="151">
        <v>10060</v>
      </c>
      <c r="F132" s="151">
        <f t="shared" ref="F132" si="47">E132-D132</f>
        <v>90</v>
      </c>
    </row>
    <row r="133" spans="1:16" ht="15" customHeight="1" thickBot="1" x14ac:dyDescent="0.25">
      <c r="A133" s="160" t="s">
        <v>860</v>
      </c>
      <c r="B133" s="634" t="s">
        <v>1281</v>
      </c>
      <c r="C133" s="598" t="s">
        <v>1907</v>
      </c>
      <c r="D133" s="151">
        <v>19480</v>
      </c>
      <c r="E133" s="151">
        <v>19590</v>
      </c>
      <c r="F133" s="151">
        <f t="shared" si="45"/>
        <v>110</v>
      </c>
    </row>
    <row r="134" spans="1:16" ht="15" customHeight="1" thickBot="1" x14ac:dyDescent="0.25">
      <c r="A134" s="160" t="s">
        <v>861</v>
      </c>
      <c r="B134" s="650" t="s">
        <v>1282</v>
      </c>
      <c r="C134" s="643" t="s">
        <v>1908</v>
      </c>
      <c r="D134" s="151">
        <v>18960</v>
      </c>
      <c r="E134" s="151">
        <v>19205</v>
      </c>
      <c r="F134" s="151">
        <f t="shared" si="45"/>
        <v>245</v>
      </c>
    </row>
    <row r="135" spans="1:16" ht="15" customHeight="1" thickBot="1" x14ac:dyDescent="0.25">
      <c r="A135" s="26" t="s">
        <v>862</v>
      </c>
      <c r="B135" s="634" t="s">
        <v>1283</v>
      </c>
      <c r="C135" s="611" t="s">
        <v>1004</v>
      </c>
      <c r="D135" s="22">
        <v>31655</v>
      </c>
      <c r="E135" s="22">
        <v>31785</v>
      </c>
      <c r="F135" s="151">
        <f t="shared" si="45"/>
        <v>130</v>
      </c>
      <c r="G135" s="143" t="s">
        <v>1001</v>
      </c>
    </row>
    <row r="136" spans="1:16" ht="14.25" customHeight="1" thickBot="1" x14ac:dyDescent="0.25">
      <c r="A136" s="149" t="s">
        <v>863</v>
      </c>
      <c r="B136" s="650" t="s">
        <v>1284</v>
      </c>
      <c r="C136" s="643" t="s">
        <v>1909</v>
      </c>
      <c r="D136" s="22">
        <v>59850</v>
      </c>
      <c r="E136" s="22">
        <v>60180</v>
      </c>
      <c r="F136" s="22">
        <f t="shared" si="45"/>
        <v>330</v>
      </c>
    </row>
    <row r="137" spans="1:16" ht="15" customHeight="1" thickBot="1" x14ac:dyDescent="0.25">
      <c r="A137" s="141" t="s">
        <v>864</v>
      </c>
      <c r="B137" s="634" t="s">
        <v>1285</v>
      </c>
      <c r="C137" s="647" t="s">
        <v>1910</v>
      </c>
      <c r="D137" s="22">
        <v>29885</v>
      </c>
      <c r="E137" s="22">
        <v>30125</v>
      </c>
      <c r="F137" s="151">
        <f t="shared" si="45"/>
        <v>240</v>
      </c>
      <c r="G137" s="316"/>
    </row>
    <row r="138" spans="1:16" ht="15" customHeight="1" thickBot="1" x14ac:dyDescent="0.25">
      <c r="A138" s="141" t="s">
        <v>865</v>
      </c>
      <c r="B138" s="650" t="s">
        <v>1286</v>
      </c>
      <c r="C138" s="649" t="s">
        <v>1911</v>
      </c>
      <c r="D138" s="28">
        <v>29685</v>
      </c>
      <c r="E138" s="28">
        <v>29995</v>
      </c>
      <c r="F138" s="151">
        <f t="shared" si="45"/>
        <v>310</v>
      </c>
    </row>
    <row r="139" spans="1:16" ht="15" customHeight="1" thickBot="1" x14ac:dyDescent="0.25">
      <c r="A139" s="169" t="s">
        <v>866</v>
      </c>
      <c r="B139" s="634" t="s">
        <v>1287</v>
      </c>
      <c r="C139" s="598" t="s">
        <v>867</v>
      </c>
      <c r="D139" s="151">
        <v>41235</v>
      </c>
      <c r="E139" s="151">
        <v>41395</v>
      </c>
      <c r="F139" s="151">
        <f t="shared" si="45"/>
        <v>160</v>
      </c>
      <c r="G139" s="182" t="s">
        <v>868</v>
      </c>
    </row>
    <row r="140" spans="1:16" ht="15" customHeight="1" thickBot="1" x14ac:dyDescent="0.25">
      <c r="A140" s="23" t="s">
        <v>869</v>
      </c>
      <c r="B140" s="650" t="s">
        <v>1399</v>
      </c>
      <c r="C140" s="646" t="s">
        <v>870</v>
      </c>
      <c r="D140" s="20">
        <v>19690</v>
      </c>
      <c r="E140" s="20">
        <v>19870</v>
      </c>
      <c r="F140" s="151">
        <f t="shared" si="45"/>
        <v>180</v>
      </c>
      <c r="G140" s="113"/>
      <c r="P140" s="776"/>
    </row>
    <row r="141" spans="1:16" ht="15" customHeight="1" thickBot="1" x14ac:dyDescent="0.25">
      <c r="A141" s="23" t="s">
        <v>871</v>
      </c>
      <c r="B141" s="634" t="s">
        <v>1889</v>
      </c>
      <c r="C141" s="598" t="s">
        <v>1606</v>
      </c>
      <c r="D141" s="151">
        <v>9675</v>
      </c>
      <c r="E141" s="151">
        <v>9780</v>
      </c>
      <c r="F141" s="151">
        <f t="shared" ref="F141" si="48">E141-D141</f>
        <v>105</v>
      </c>
    </row>
    <row r="142" spans="1:16" ht="15" customHeight="1" thickBot="1" x14ac:dyDescent="0.25">
      <c r="A142" s="23" t="s">
        <v>872</v>
      </c>
      <c r="B142" s="650" t="s">
        <v>1288</v>
      </c>
      <c r="C142" s="643" t="s">
        <v>1912</v>
      </c>
      <c r="D142" s="151">
        <v>28130</v>
      </c>
      <c r="E142" s="151">
        <v>28440</v>
      </c>
      <c r="F142" s="151">
        <f t="shared" si="45"/>
        <v>310</v>
      </c>
    </row>
    <row r="143" spans="1:16" ht="15" customHeight="1" thickBot="1" x14ac:dyDescent="0.25">
      <c r="A143" s="23" t="s">
        <v>873</v>
      </c>
      <c r="B143" s="634" t="s">
        <v>1289</v>
      </c>
      <c r="C143" s="598" t="s">
        <v>874</v>
      </c>
      <c r="D143" s="151">
        <v>42085</v>
      </c>
      <c r="E143" s="151">
        <v>42220</v>
      </c>
      <c r="F143" s="151">
        <f t="shared" si="45"/>
        <v>135</v>
      </c>
    </row>
    <row r="144" spans="1:16" ht="15" customHeight="1" thickBot="1" x14ac:dyDescent="0.25">
      <c r="A144" s="187" t="s">
        <v>875</v>
      </c>
      <c r="B144" s="650" t="s">
        <v>1290</v>
      </c>
      <c r="C144" s="643" t="s">
        <v>1913</v>
      </c>
      <c r="D144" s="22">
        <v>59390</v>
      </c>
      <c r="E144" s="22">
        <v>59690</v>
      </c>
      <c r="F144" s="151">
        <f>E144-D144</f>
        <v>300</v>
      </c>
      <c r="G144" s="828" t="s">
        <v>962</v>
      </c>
    </row>
    <row r="145" spans="1:8" ht="15" customHeight="1" thickBot="1" x14ac:dyDescent="0.25">
      <c r="A145" s="188" t="s">
        <v>876</v>
      </c>
      <c r="B145" s="634" t="s">
        <v>1588</v>
      </c>
      <c r="C145" s="596" t="s">
        <v>1914</v>
      </c>
      <c r="D145" s="22">
        <v>11355</v>
      </c>
      <c r="E145" s="22">
        <v>11565</v>
      </c>
      <c r="F145" s="151">
        <f>E145-D145</f>
        <v>210</v>
      </c>
      <c r="G145" s="829"/>
    </row>
    <row r="146" spans="1:8" ht="15" customHeight="1" thickBot="1" x14ac:dyDescent="0.25">
      <c r="A146" s="190" t="s">
        <v>877</v>
      </c>
      <c r="B146" s="650" t="s">
        <v>1291</v>
      </c>
      <c r="C146" s="643" t="s">
        <v>1468</v>
      </c>
      <c r="D146" s="22">
        <v>13325</v>
      </c>
      <c r="E146" s="22">
        <v>13480</v>
      </c>
      <c r="F146" s="151">
        <f>E146-D146</f>
        <v>155</v>
      </c>
      <c r="G146" s="829"/>
    </row>
    <row r="147" spans="1:8" ht="15" customHeight="1" thickBot="1" x14ac:dyDescent="0.25">
      <c r="A147" s="187" t="s">
        <v>878</v>
      </c>
      <c r="B147" s="634" t="s">
        <v>1292</v>
      </c>
      <c r="C147" s="596" t="s">
        <v>1915</v>
      </c>
      <c r="D147" s="151">
        <v>31160</v>
      </c>
      <c r="E147" s="151">
        <v>31495</v>
      </c>
      <c r="F147" s="151">
        <f>E147-D147</f>
        <v>335</v>
      </c>
      <c r="G147" s="830"/>
    </row>
    <row r="148" spans="1:8" ht="15" customHeight="1" thickBot="1" x14ac:dyDescent="0.25">
      <c r="A148" s="141" t="s">
        <v>879</v>
      </c>
      <c r="B148" s="650" t="s">
        <v>1890</v>
      </c>
      <c r="C148" s="654" t="s">
        <v>1916</v>
      </c>
      <c r="D148" s="21">
        <v>13840</v>
      </c>
      <c r="E148" s="21">
        <v>13880</v>
      </c>
      <c r="F148" s="151">
        <f>E148-D148</f>
        <v>40</v>
      </c>
      <c r="G148" s="182" t="s">
        <v>880</v>
      </c>
    </row>
    <row r="149" spans="1:8" ht="15" customHeight="1" thickBot="1" x14ac:dyDescent="0.25">
      <c r="A149" s="141" t="s">
        <v>881</v>
      </c>
      <c r="B149" s="634" t="s">
        <v>1294</v>
      </c>
      <c r="C149" s="630" t="s">
        <v>1917</v>
      </c>
      <c r="D149" s="672">
        <v>40765</v>
      </c>
      <c r="E149" s="672">
        <v>40870</v>
      </c>
      <c r="F149" s="151">
        <f t="shared" si="45"/>
        <v>105</v>
      </c>
    </row>
    <row r="150" spans="1:8" ht="15" customHeight="1" thickBot="1" x14ac:dyDescent="0.25">
      <c r="A150" s="23" t="s">
        <v>882</v>
      </c>
      <c r="B150" s="650" t="s">
        <v>1295</v>
      </c>
      <c r="C150" s="649" t="s">
        <v>1918</v>
      </c>
      <c r="D150" s="672">
        <v>39525</v>
      </c>
      <c r="E150" s="672">
        <v>39620</v>
      </c>
      <c r="F150" s="578">
        <f t="shared" ref="F150" si="49">E150-D150</f>
        <v>95</v>
      </c>
      <c r="G150" s="496"/>
    </row>
    <row r="151" spans="1:8" ht="15" customHeight="1" thickBot="1" x14ac:dyDescent="0.25">
      <c r="A151" s="23" t="s">
        <v>883</v>
      </c>
      <c r="B151" s="634" t="s">
        <v>1296</v>
      </c>
      <c r="C151" s="596" t="s">
        <v>978</v>
      </c>
      <c r="D151" s="578">
        <v>45660</v>
      </c>
      <c r="E151" s="578">
        <v>45965</v>
      </c>
      <c r="F151" s="151">
        <f t="shared" si="45"/>
        <v>305</v>
      </c>
      <c r="G151" s="192" t="s">
        <v>972</v>
      </c>
    </row>
    <row r="152" spans="1:8" ht="15" customHeight="1" thickBot="1" x14ac:dyDescent="0.25">
      <c r="A152" s="160" t="s">
        <v>884</v>
      </c>
      <c r="B152" s="650" t="s">
        <v>1297</v>
      </c>
      <c r="C152" s="646" t="s">
        <v>1919</v>
      </c>
      <c r="D152" s="151">
        <v>23965</v>
      </c>
      <c r="E152" s="151">
        <v>24130</v>
      </c>
      <c r="F152" s="151">
        <f t="shared" si="45"/>
        <v>165</v>
      </c>
    </row>
    <row r="153" spans="1:8" ht="15" customHeight="1" thickBot="1" x14ac:dyDescent="0.25">
      <c r="A153" s="187" t="s">
        <v>885</v>
      </c>
      <c r="B153" s="634" t="s">
        <v>1298</v>
      </c>
      <c r="C153" s="596" t="s">
        <v>1920</v>
      </c>
      <c r="D153" s="578">
        <v>1405</v>
      </c>
      <c r="E153" s="578">
        <v>1405</v>
      </c>
      <c r="F153" s="151">
        <f t="shared" si="45"/>
        <v>0</v>
      </c>
      <c r="G153" s="496" t="s">
        <v>1586</v>
      </c>
      <c r="H153" s="831" t="s">
        <v>980</v>
      </c>
    </row>
    <row r="154" spans="1:8" ht="15" customHeight="1" thickBot="1" x14ac:dyDescent="0.25">
      <c r="A154" s="187" t="s">
        <v>886</v>
      </c>
      <c r="B154" s="650" t="s">
        <v>1299</v>
      </c>
      <c r="C154" s="643" t="s">
        <v>977</v>
      </c>
      <c r="D154" s="151">
        <v>29495</v>
      </c>
      <c r="E154" s="151">
        <v>29565</v>
      </c>
      <c r="F154" s="151">
        <f t="shared" si="45"/>
        <v>70</v>
      </c>
      <c r="G154" s="193" t="s">
        <v>975</v>
      </c>
      <c r="H154" s="832"/>
    </row>
    <row r="155" spans="1:8" ht="15" customHeight="1" thickBot="1" x14ac:dyDescent="0.25">
      <c r="A155" s="188" t="s">
        <v>887</v>
      </c>
      <c r="B155" s="634" t="s">
        <v>1891</v>
      </c>
      <c r="C155" s="596" t="s">
        <v>1921</v>
      </c>
      <c r="D155" s="22">
        <v>78475</v>
      </c>
      <c r="E155" s="22">
        <v>79170</v>
      </c>
      <c r="F155" s="151">
        <f t="shared" si="45"/>
        <v>695</v>
      </c>
      <c r="H155" s="832"/>
    </row>
    <row r="156" spans="1:8" ht="15" customHeight="1" thickBot="1" x14ac:dyDescent="0.25">
      <c r="A156" s="190" t="s">
        <v>888</v>
      </c>
      <c r="B156" s="650" t="s">
        <v>1892</v>
      </c>
      <c r="C156" s="643" t="s">
        <v>1376</v>
      </c>
      <c r="D156" s="151">
        <v>26015</v>
      </c>
      <c r="E156" s="151">
        <v>26205</v>
      </c>
      <c r="F156" s="151">
        <f t="shared" si="45"/>
        <v>190</v>
      </c>
      <c r="G156" s="327" t="s">
        <v>1006</v>
      </c>
      <c r="H156" s="832"/>
    </row>
    <row r="157" spans="1:8" ht="15" customHeight="1" thickBot="1" x14ac:dyDescent="0.25">
      <c r="A157" s="149" t="s">
        <v>889</v>
      </c>
      <c r="B157" s="650" t="s">
        <v>1300</v>
      </c>
      <c r="C157" s="596" t="s">
        <v>1033</v>
      </c>
      <c r="D157" s="151">
        <v>37500</v>
      </c>
      <c r="E157" s="151">
        <v>37750</v>
      </c>
      <c r="F157" s="151">
        <f t="shared" si="45"/>
        <v>250</v>
      </c>
      <c r="G157" s="182" t="s">
        <v>1032</v>
      </c>
    </row>
    <row r="158" spans="1:8" ht="15" customHeight="1" thickBot="1" x14ac:dyDescent="0.25">
      <c r="A158" s="141" t="s">
        <v>890</v>
      </c>
      <c r="B158" s="651" t="s">
        <v>1301</v>
      </c>
      <c r="C158" s="655" t="s">
        <v>1689</v>
      </c>
      <c r="D158" s="25">
        <v>5550</v>
      </c>
      <c r="E158" s="25">
        <v>5805</v>
      </c>
      <c r="F158" s="151">
        <f>E158-D158</f>
        <v>255</v>
      </c>
    </row>
    <row r="159" spans="1:8" ht="15" customHeight="1" thickBot="1" x14ac:dyDescent="0.25">
      <c r="A159" s="141" t="s">
        <v>1668</v>
      </c>
      <c r="B159" s="650" t="s">
        <v>1302</v>
      </c>
      <c r="C159" s="630" t="s">
        <v>1922</v>
      </c>
      <c r="D159" s="25">
        <v>8115</v>
      </c>
      <c r="E159" s="25">
        <v>8235</v>
      </c>
      <c r="F159" s="151">
        <f>E159-D159</f>
        <v>120</v>
      </c>
    </row>
    <row r="160" spans="1:8" ht="15" customHeight="1" thickBot="1" x14ac:dyDescent="0.25">
      <c r="A160" s="169" t="s">
        <v>891</v>
      </c>
      <c r="B160" s="651" t="s">
        <v>1303</v>
      </c>
      <c r="C160" s="599" t="s">
        <v>1665</v>
      </c>
      <c r="D160" s="20">
        <v>15285</v>
      </c>
      <c r="E160" s="20">
        <v>15770</v>
      </c>
      <c r="F160" s="151">
        <f t="shared" ref="F160" si="50">E160-D160</f>
        <v>485</v>
      </c>
      <c r="G160" s="496"/>
    </row>
    <row r="161" spans="1:15" ht="15" customHeight="1" thickBot="1" x14ac:dyDescent="0.25">
      <c r="A161" s="23" t="s">
        <v>892</v>
      </c>
      <c r="B161" s="650" t="s">
        <v>1303</v>
      </c>
      <c r="C161" s="598" t="s">
        <v>893</v>
      </c>
      <c r="D161" s="20">
        <v>92355</v>
      </c>
      <c r="E161" s="20">
        <v>92425</v>
      </c>
      <c r="F161" s="151">
        <f t="shared" ref="F161:F162" si="51">E161-D161</f>
        <v>70</v>
      </c>
    </row>
    <row r="162" spans="1:15" ht="15" customHeight="1" thickBot="1" x14ac:dyDescent="0.25">
      <c r="A162" s="23" t="s">
        <v>894</v>
      </c>
      <c r="B162" s="651" t="s">
        <v>1304</v>
      </c>
      <c r="C162" s="599" t="s">
        <v>1923</v>
      </c>
      <c r="D162" s="151">
        <v>75370</v>
      </c>
      <c r="E162" s="151">
        <v>75670</v>
      </c>
      <c r="F162" s="151">
        <f t="shared" si="51"/>
        <v>300</v>
      </c>
    </row>
    <row r="163" spans="1:15" ht="15" customHeight="1" thickBot="1" x14ac:dyDescent="0.25">
      <c r="A163" s="160" t="s">
        <v>895</v>
      </c>
      <c r="B163" s="650" t="s">
        <v>1305</v>
      </c>
      <c r="C163" s="596" t="s">
        <v>1598</v>
      </c>
      <c r="D163" s="151">
        <v>21210</v>
      </c>
      <c r="E163" s="151">
        <v>21520</v>
      </c>
      <c r="F163" s="151">
        <f t="shared" ref="F163" si="52">E163-D163</f>
        <v>310</v>
      </c>
    </row>
    <row r="164" spans="1:15" ht="15" customHeight="1" thickBot="1" x14ac:dyDescent="0.25">
      <c r="A164" s="23" t="s">
        <v>896</v>
      </c>
      <c r="B164" s="651" t="s">
        <v>1306</v>
      </c>
      <c r="C164" s="599" t="s">
        <v>1924</v>
      </c>
      <c r="D164" s="151">
        <v>46605</v>
      </c>
      <c r="E164" s="151">
        <v>46630</v>
      </c>
      <c r="F164" s="151">
        <f>E164-D164</f>
        <v>25</v>
      </c>
      <c r="G164" s="349" t="s">
        <v>1586</v>
      </c>
    </row>
    <row r="165" spans="1:15" ht="15" customHeight="1" thickBot="1" x14ac:dyDescent="0.25">
      <c r="A165" s="23" t="s">
        <v>897</v>
      </c>
      <c r="B165" s="650" t="s">
        <v>1307</v>
      </c>
      <c r="C165" s="596" t="s">
        <v>1925</v>
      </c>
      <c r="D165" s="578"/>
      <c r="E165" s="578"/>
      <c r="F165" s="565">
        <v>190</v>
      </c>
      <c r="G165" s="766"/>
      <c r="O165" s="764"/>
    </row>
    <row r="166" spans="1:15" ht="15" customHeight="1" thickBot="1" x14ac:dyDescent="0.25">
      <c r="A166" s="160" t="s">
        <v>898</v>
      </c>
      <c r="B166" s="651" t="s">
        <v>1308</v>
      </c>
      <c r="C166" s="597" t="s">
        <v>1926</v>
      </c>
      <c r="D166" s="276">
        <v>24100</v>
      </c>
      <c r="E166" s="276">
        <v>24215</v>
      </c>
      <c r="F166" s="151">
        <f>E166-D166</f>
        <v>115</v>
      </c>
      <c r="G166" s="282"/>
    </row>
    <row r="167" spans="1:15" ht="15" customHeight="1" thickBot="1" x14ac:dyDescent="0.25">
      <c r="A167" s="14" t="s">
        <v>900</v>
      </c>
      <c r="B167" s="650" t="s">
        <v>1309</v>
      </c>
      <c r="C167" s="596" t="s">
        <v>1998</v>
      </c>
      <c r="D167" s="22">
        <v>1605</v>
      </c>
      <c r="E167" s="22">
        <v>1730</v>
      </c>
      <c r="F167" s="151">
        <f t="shared" ref="F167" si="53">E167-D167</f>
        <v>125</v>
      </c>
      <c r="G167" s="496"/>
    </row>
    <row r="168" spans="1:15" ht="15" customHeight="1" thickBot="1" x14ac:dyDescent="0.25">
      <c r="A168" s="24" t="s">
        <v>901</v>
      </c>
      <c r="B168" s="651" t="s">
        <v>1310</v>
      </c>
      <c r="C168" s="602" t="s">
        <v>1927</v>
      </c>
      <c r="D168" s="22">
        <v>13760</v>
      </c>
      <c r="E168" s="22">
        <v>13890</v>
      </c>
      <c r="F168" s="151">
        <f t="shared" ref="F168:F172" si="54">E168-D168</f>
        <v>130</v>
      </c>
      <c r="G168" s="180" t="s">
        <v>899</v>
      </c>
    </row>
    <row r="169" spans="1:15" ht="15" customHeight="1" thickBot="1" x14ac:dyDescent="0.25">
      <c r="A169" s="141" t="s">
        <v>902</v>
      </c>
      <c r="B169" s="650" t="s">
        <v>1311</v>
      </c>
      <c r="C169" s="647" t="s">
        <v>1928</v>
      </c>
      <c r="D169" s="21">
        <v>13320</v>
      </c>
      <c r="E169" s="21">
        <v>13455</v>
      </c>
      <c r="F169" s="151">
        <f t="shared" si="54"/>
        <v>135</v>
      </c>
      <c r="G169" s="316" t="s">
        <v>1372</v>
      </c>
    </row>
    <row r="170" spans="1:15" ht="15" customHeight="1" thickBot="1" x14ac:dyDescent="0.25">
      <c r="A170" s="141" t="s">
        <v>903</v>
      </c>
      <c r="B170" s="651" t="s">
        <v>1893</v>
      </c>
      <c r="C170" s="631" t="s">
        <v>1607</v>
      </c>
      <c r="D170" s="151">
        <v>11395</v>
      </c>
      <c r="E170" s="151">
        <v>11590</v>
      </c>
      <c r="F170" s="151">
        <f t="shared" ref="F170" si="55">E170-D170</f>
        <v>195</v>
      </c>
    </row>
    <row r="171" spans="1:15" ht="15" customHeight="1" thickBot="1" x14ac:dyDescent="0.25">
      <c r="A171" s="155" t="s">
        <v>904</v>
      </c>
      <c r="B171" s="650" t="s">
        <v>1293</v>
      </c>
      <c r="C171" s="596" t="s">
        <v>938</v>
      </c>
      <c r="D171" s="151">
        <v>71850</v>
      </c>
      <c r="E171" s="151">
        <v>72120</v>
      </c>
      <c r="F171" s="151">
        <f t="shared" si="54"/>
        <v>270</v>
      </c>
    </row>
    <row r="172" spans="1:15" ht="15" customHeight="1" thickBot="1" x14ac:dyDescent="0.25">
      <c r="A172" s="23" t="s">
        <v>905</v>
      </c>
      <c r="B172" s="651" t="s">
        <v>1312</v>
      </c>
      <c r="C172" s="599" t="s">
        <v>939</v>
      </c>
      <c r="D172" s="20">
        <v>40865</v>
      </c>
      <c r="E172" s="20">
        <v>41105</v>
      </c>
      <c r="F172" s="151">
        <f t="shared" si="54"/>
        <v>240</v>
      </c>
    </row>
    <row r="173" spans="1:15" ht="15" customHeight="1" thickBot="1" x14ac:dyDescent="0.25">
      <c r="A173" s="160" t="s">
        <v>906</v>
      </c>
      <c r="B173" s="650" t="s">
        <v>1306</v>
      </c>
      <c r="C173" s="598" t="s">
        <v>1929</v>
      </c>
      <c r="D173" s="20">
        <v>20465</v>
      </c>
      <c r="E173" s="20">
        <v>20670</v>
      </c>
      <c r="F173" s="151">
        <f t="shared" ref="F173" si="56">E173-D173</f>
        <v>205</v>
      </c>
    </row>
    <row r="174" spans="1:15" ht="15" customHeight="1" thickBot="1" x14ac:dyDescent="0.25">
      <c r="A174" s="23" t="s">
        <v>907</v>
      </c>
      <c r="B174" s="651" t="s">
        <v>1313</v>
      </c>
      <c r="C174" s="597" t="s">
        <v>1930</v>
      </c>
      <c r="D174" s="151">
        <v>10795</v>
      </c>
      <c r="E174" s="151">
        <v>10925</v>
      </c>
      <c r="F174" s="151">
        <f>E174-D174</f>
        <v>130</v>
      </c>
    </row>
    <row r="175" spans="1:15" ht="15" customHeight="1" thickBot="1" x14ac:dyDescent="0.25">
      <c r="A175" s="23" t="s">
        <v>908</v>
      </c>
      <c r="B175" s="650" t="s">
        <v>1314</v>
      </c>
      <c r="C175" s="598" t="s">
        <v>1931</v>
      </c>
      <c r="D175" s="151">
        <v>53995</v>
      </c>
      <c r="E175" s="151">
        <v>54340</v>
      </c>
      <c r="F175" s="151">
        <f>E175-D175</f>
        <v>345</v>
      </c>
      <c r="G175" s="182"/>
      <c r="H175" s="178"/>
      <c r="I175" s="178"/>
      <c r="J175" s="178"/>
    </row>
    <row r="176" spans="1:15" ht="15" customHeight="1" thickBot="1" x14ac:dyDescent="0.25">
      <c r="A176" s="160" t="s">
        <v>910</v>
      </c>
      <c r="B176" s="651" t="s">
        <v>1315</v>
      </c>
      <c r="C176" s="597" t="s">
        <v>940</v>
      </c>
      <c r="D176" s="22">
        <v>45635</v>
      </c>
      <c r="E176" s="22">
        <v>45735</v>
      </c>
      <c r="F176" s="151">
        <f t="shared" ref="F176:F180" si="57">E176-D176</f>
        <v>100</v>
      </c>
      <c r="G176" s="182" t="s">
        <v>909</v>
      </c>
      <c r="H176" s="108"/>
      <c r="I176" s="108"/>
      <c r="J176" s="178"/>
    </row>
    <row r="177" spans="1:10" ht="15" customHeight="1" thickBot="1" x14ac:dyDescent="0.25">
      <c r="A177" s="14" t="s">
        <v>911</v>
      </c>
      <c r="B177" s="650" t="s">
        <v>1894</v>
      </c>
      <c r="C177" s="596" t="s">
        <v>1932</v>
      </c>
      <c r="D177" s="578">
        <v>34685</v>
      </c>
      <c r="E177" s="578">
        <v>35015</v>
      </c>
      <c r="F177" s="578">
        <f>E177-D177</f>
        <v>330</v>
      </c>
    </row>
    <row r="178" spans="1:10" ht="15" customHeight="1" thickBot="1" x14ac:dyDescent="0.25">
      <c r="A178" s="149" t="s">
        <v>912</v>
      </c>
      <c r="B178" s="651" t="s">
        <v>1316</v>
      </c>
      <c r="C178" s="597" t="s">
        <v>941</v>
      </c>
      <c r="D178" s="578"/>
      <c r="E178" s="578"/>
      <c r="F178" s="565">
        <v>554</v>
      </c>
      <c r="G178" s="310">
        <v>128690</v>
      </c>
    </row>
    <row r="179" spans="1:10" ht="15" customHeight="1" thickBot="1" x14ac:dyDescent="0.25">
      <c r="A179" s="149" t="s">
        <v>913</v>
      </c>
      <c r="B179" s="650" t="s">
        <v>1317</v>
      </c>
      <c r="C179" s="647" t="s">
        <v>1933</v>
      </c>
      <c r="D179" s="170">
        <v>50525</v>
      </c>
      <c r="E179" s="170">
        <v>50765</v>
      </c>
      <c r="F179" s="151">
        <f t="shared" si="57"/>
        <v>240</v>
      </c>
      <c r="G179" s="106"/>
    </row>
    <row r="180" spans="1:10" ht="15" customHeight="1" thickBot="1" x14ac:dyDescent="0.25">
      <c r="A180" s="141" t="s">
        <v>914</v>
      </c>
      <c r="B180" s="651" t="s">
        <v>1318</v>
      </c>
      <c r="C180" s="631" t="s">
        <v>1934</v>
      </c>
      <c r="D180" s="21">
        <v>39625</v>
      </c>
      <c r="E180" s="21">
        <v>39765</v>
      </c>
      <c r="F180" s="151">
        <f t="shared" si="57"/>
        <v>140</v>
      </c>
      <c r="G180" s="316"/>
      <c r="H180" s="166"/>
      <c r="I180" s="166"/>
      <c r="J180" s="178"/>
    </row>
    <row r="181" spans="1:10" ht="15" customHeight="1" thickBot="1" x14ac:dyDescent="0.25">
      <c r="A181" s="169" t="s">
        <v>915</v>
      </c>
      <c r="B181" s="650" t="s">
        <v>1319</v>
      </c>
      <c r="C181" s="596" t="s">
        <v>1627</v>
      </c>
      <c r="D181" s="20">
        <v>10825</v>
      </c>
      <c r="E181" s="20">
        <v>11015</v>
      </c>
      <c r="F181" s="151">
        <f t="shared" ref="F181" si="58">E181-D181</f>
        <v>190</v>
      </c>
      <c r="G181" s="496"/>
    </row>
    <row r="182" spans="1:10" ht="15" customHeight="1" thickBot="1" x14ac:dyDescent="0.25">
      <c r="A182" s="23" t="s">
        <v>916</v>
      </c>
      <c r="B182" s="651" t="s">
        <v>1895</v>
      </c>
      <c r="C182" s="599" t="s">
        <v>1935</v>
      </c>
      <c r="D182" s="20">
        <v>9545</v>
      </c>
      <c r="E182" s="20">
        <v>9705</v>
      </c>
      <c r="F182" s="151">
        <f t="shared" ref="F182" si="59">E182-D182</f>
        <v>160</v>
      </c>
    </row>
    <row r="183" spans="1:10" ht="15" customHeight="1" thickBot="1" x14ac:dyDescent="0.25">
      <c r="A183" s="23" t="s">
        <v>917</v>
      </c>
      <c r="B183" s="650" t="s">
        <v>1896</v>
      </c>
      <c r="C183" s="598" t="s">
        <v>942</v>
      </c>
      <c r="D183" s="20">
        <v>32105</v>
      </c>
      <c r="E183" s="20">
        <v>32295</v>
      </c>
      <c r="F183" s="151">
        <f t="shared" ref="F183:F188" si="60">E183-D183</f>
        <v>190</v>
      </c>
    </row>
    <row r="184" spans="1:10" ht="15" customHeight="1" thickBot="1" x14ac:dyDescent="0.25">
      <c r="A184" s="23" t="s">
        <v>918</v>
      </c>
      <c r="B184" s="651" t="s">
        <v>1320</v>
      </c>
      <c r="C184" s="599" t="s">
        <v>1599</v>
      </c>
      <c r="D184" s="151">
        <v>24120</v>
      </c>
      <c r="E184" s="151">
        <v>24395</v>
      </c>
      <c r="F184" s="151">
        <f t="shared" si="60"/>
        <v>275</v>
      </c>
      <c r="G184" s="182" t="s">
        <v>919</v>
      </c>
    </row>
    <row r="185" spans="1:10" ht="15" customHeight="1" thickBot="1" x14ac:dyDescent="0.25">
      <c r="A185" s="160" t="s">
        <v>920</v>
      </c>
      <c r="B185" s="650" t="s">
        <v>1321</v>
      </c>
      <c r="C185" s="596" t="s">
        <v>1583</v>
      </c>
      <c r="D185" s="151">
        <v>11210</v>
      </c>
      <c r="E185" s="151">
        <v>11385</v>
      </c>
      <c r="F185" s="151">
        <f t="shared" ref="F185" si="61">E185-D185</f>
        <v>175</v>
      </c>
      <c r="G185" s="518"/>
    </row>
    <row r="186" spans="1:10" ht="15" customHeight="1" thickBot="1" x14ac:dyDescent="0.25">
      <c r="A186" s="23" t="s">
        <v>921</v>
      </c>
      <c r="B186" s="651" t="s">
        <v>1897</v>
      </c>
      <c r="C186" s="599" t="s">
        <v>1936</v>
      </c>
      <c r="D186" s="151">
        <v>19760</v>
      </c>
      <c r="E186" s="151">
        <v>20030</v>
      </c>
      <c r="F186" s="151">
        <f>E186-D186</f>
        <v>270</v>
      </c>
    </row>
    <row r="187" spans="1:10" ht="15" customHeight="1" thickBot="1" x14ac:dyDescent="0.25">
      <c r="A187" s="23" t="s">
        <v>922</v>
      </c>
      <c r="B187" s="650" t="s">
        <v>1322</v>
      </c>
      <c r="C187" s="596" t="s">
        <v>1937</v>
      </c>
      <c r="D187" s="22">
        <v>40770</v>
      </c>
      <c r="E187" s="22">
        <v>40845</v>
      </c>
      <c r="F187" s="151">
        <f t="shared" si="60"/>
        <v>75</v>
      </c>
      <c r="G187" s="126"/>
    </row>
    <row r="188" spans="1:10" ht="15" customHeight="1" thickBot="1" x14ac:dyDescent="0.25">
      <c r="A188" s="160" t="s">
        <v>923</v>
      </c>
      <c r="B188" s="651" t="s">
        <v>1375</v>
      </c>
      <c r="C188" s="597" t="s">
        <v>1938</v>
      </c>
      <c r="D188" s="170">
        <v>13770</v>
      </c>
      <c r="E188" s="170">
        <v>13935</v>
      </c>
      <c r="F188" s="151">
        <f t="shared" si="60"/>
        <v>165</v>
      </c>
      <c r="G188" s="353"/>
    </row>
    <row r="189" spans="1:10" ht="15.75" customHeight="1" thickBot="1" x14ac:dyDescent="0.25">
      <c r="A189" s="14" t="s">
        <v>924</v>
      </c>
      <c r="B189" s="650" t="s">
        <v>1898</v>
      </c>
      <c r="C189" s="596" t="s">
        <v>1939</v>
      </c>
      <c r="D189" s="276">
        <v>124505</v>
      </c>
      <c r="E189" s="276">
        <v>124855</v>
      </c>
      <c r="F189" s="151">
        <f t="shared" ref="F189:F200" si="62">E189-D189</f>
        <v>350</v>
      </c>
      <c r="G189" s="127"/>
    </row>
    <row r="190" spans="1:10" ht="15.75" customHeight="1" thickBot="1" x14ac:dyDescent="0.25">
      <c r="A190" s="23" t="s">
        <v>925</v>
      </c>
      <c r="B190" s="721" t="s">
        <v>1323</v>
      </c>
      <c r="C190" s="663" t="s">
        <v>1953</v>
      </c>
      <c r="D190" s="22">
        <v>8285</v>
      </c>
      <c r="E190" s="22">
        <v>8595</v>
      </c>
      <c r="F190" s="151">
        <f t="shared" ref="F190" si="63">E190-D190</f>
        <v>310</v>
      </c>
      <c r="G190" s="127"/>
    </row>
    <row r="191" spans="1:10" ht="15.75" customHeight="1" thickBot="1" x14ac:dyDescent="0.25">
      <c r="A191" s="165" t="s">
        <v>926</v>
      </c>
      <c r="B191" s="618" t="s">
        <v>1940</v>
      </c>
      <c r="C191" s="658" t="s">
        <v>1943</v>
      </c>
      <c r="D191" s="22">
        <v>27300</v>
      </c>
      <c r="E191" s="22">
        <v>27720</v>
      </c>
      <c r="F191" s="151">
        <f t="shared" ref="F191" si="64">E191-D191</f>
        <v>420</v>
      </c>
    </row>
    <row r="192" spans="1:10" ht="15" customHeight="1" thickBot="1" x14ac:dyDescent="0.25">
      <c r="A192" s="14" t="s">
        <v>927</v>
      </c>
      <c r="B192" s="623" t="s">
        <v>1941</v>
      </c>
      <c r="C192" s="596" t="s">
        <v>1944</v>
      </c>
      <c r="D192" s="151">
        <v>34195</v>
      </c>
      <c r="E192" s="151">
        <v>34600</v>
      </c>
      <c r="F192" s="151">
        <f t="shared" si="62"/>
        <v>405</v>
      </c>
      <c r="G192" s="316" t="s">
        <v>1366</v>
      </c>
    </row>
    <row r="193" spans="1:7" ht="15" customHeight="1" thickBot="1" x14ac:dyDescent="0.25">
      <c r="A193" s="14" t="s">
        <v>1624</v>
      </c>
      <c r="B193" s="622" t="s">
        <v>1622</v>
      </c>
      <c r="C193" s="596" t="s">
        <v>1623</v>
      </c>
      <c r="D193" s="151">
        <v>28311</v>
      </c>
      <c r="E193" s="151">
        <v>28395</v>
      </c>
      <c r="F193" s="151">
        <f t="shared" ref="F193" si="65">E193-D193</f>
        <v>84</v>
      </c>
      <c r="G193" s="531"/>
    </row>
    <row r="194" spans="1:7" ht="15" customHeight="1" thickBot="1" x14ac:dyDescent="0.25">
      <c r="A194" s="141" t="s">
        <v>928</v>
      </c>
      <c r="B194" s="618" t="s">
        <v>1294</v>
      </c>
      <c r="C194" s="647" t="s">
        <v>1945</v>
      </c>
      <c r="D194" s="21">
        <v>10225</v>
      </c>
      <c r="E194" s="21">
        <v>10225</v>
      </c>
      <c r="F194" s="151">
        <f t="shared" si="62"/>
        <v>0</v>
      </c>
      <c r="G194" t="s">
        <v>1586</v>
      </c>
    </row>
    <row r="195" spans="1:7" ht="15" customHeight="1" thickBot="1" x14ac:dyDescent="0.25">
      <c r="A195" s="141" t="s">
        <v>929</v>
      </c>
      <c r="B195" s="624" t="s">
        <v>1324</v>
      </c>
      <c r="C195" s="630" t="s">
        <v>1600</v>
      </c>
      <c r="D195" s="276">
        <v>10400</v>
      </c>
      <c r="E195" s="276">
        <v>10495</v>
      </c>
      <c r="F195" s="578">
        <f t="shared" ref="F195" si="66">E195-D195</f>
        <v>95</v>
      </c>
      <c r="G195" s="182" t="s">
        <v>1620</v>
      </c>
    </row>
    <row r="196" spans="1:7" ht="15" customHeight="1" thickBot="1" x14ac:dyDescent="0.25">
      <c r="A196" s="23" t="s">
        <v>930</v>
      </c>
      <c r="B196" s="618" t="s">
        <v>1325</v>
      </c>
      <c r="C196" s="596" t="s">
        <v>1482</v>
      </c>
      <c r="D196" s="158">
        <v>23650</v>
      </c>
      <c r="E196" s="158">
        <v>24090</v>
      </c>
      <c r="F196" s="151">
        <f t="shared" ref="F196" si="67">E196-D196</f>
        <v>440</v>
      </c>
    </row>
    <row r="197" spans="1:7" ht="15" customHeight="1" thickBot="1" x14ac:dyDescent="0.25">
      <c r="A197" s="23" t="s">
        <v>931</v>
      </c>
      <c r="B197" s="618" t="s">
        <v>1326</v>
      </c>
      <c r="C197" s="598" t="s">
        <v>1641</v>
      </c>
      <c r="D197" s="151">
        <v>9855</v>
      </c>
      <c r="E197" s="151">
        <v>9965</v>
      </c>
      <c r="F197" s="151">
        <f t="shared" ref="F197" si="68">E197-D197</f>
        <v>110</v>
      </c>
      <c r="G197" s="460"/>
    </row>
    <row r="198" spans="1:7" ht="15" customHeight="1" thickBot="1" x14ac:dyDescent="0.25">
      <c r="A198" s="160" t="s">
        <v>932</v>
      </c>
      <c r="B198" s="624" t="s">
        <v>1327</v>
      </c>
      <c r="C198" s="598" t="s">
        <v>1672</v>
      </c>
      <c r="D198" s="151">
        <v>18420</v>
      </c>
      <c r="E198" s="151">
        <v>18610</v>
      </c>
      <c r="F198" s="151">
        <f t="shared" ref="F198" si="69">E198-D198</f>
        <v>190</v>
      </c>
      <c r="G198" s="126"/>
    </row>
    <row r="199" spans="1:7" ht="15" customHeight="1" thickBot="1" x14ac:dyDescent="0.25">
      <c r="A199" s="23" t="s">
        <v>933</v>
      </c>
      <c r="B199" s="618" t="s">
        <v>1942</v>
      </c>
      <c r="C199" s="596" t="s">
        <v>1946</v>
      </c>
      <c r="D199" s="151">
        <v>16460</v>
      </c>
      <c r="E199" s="151">
        <v>16500</v>
      </c>
      <c r="F199" s="151">
        <f t="shared" si="62"/>
        <v>40</v>
      </c>
      <c r="G199" s="664"/>
    </row>
    <row r="200" spans="1:7" ht="15" customHeight="1" thickBot="1" x14ac:dyDescent="0.25">
      <c r="A200" s="23" t="s">
        <v>934</v>
      </c>
      <c r="B200" s="624" t="s">
        <v>1328</v>
      </c>
      <c r="C200" s="598" t="s">
        <v>1947</v>
      </c>
      <c r="D200" s="151">
        <v>23010</v>
      </c>
      <c r="E200" s="151">
        <v>23010</v>
      </c>
      <c r="F200" s="151">
        <f t="shared" si="62"/>
        <v>0</v>
      </c>
    </row>
    <row r="201" spans="1:7" ht="15" customHeight="1" thickBot="1" x14ac:dyDescent="0.25">
      <c r="A201" s="657" t="s">
        <v>935</v>
      </c>
      <c r="B201" s="656" t="s">
        <v>1329</v>
      </c>
      <c r="C201" s="598" t="s">
        <v>1557</v>
      </c>
      <c r="D201" s="151">
        <v>16545</v>
      </c>
      <c r="E201" s="151">
        <v>16775</v>
      </c>
      <c r="F201" s="151">
        <f t="shared" ref="F201" si="70">E201-D201</f>
        <v>230</v>
      </c>
    </row>
    <row r="202" spans="1:7" ht="13.5" thickBot="1" x14ac:dyDescent="0.25">
      <c r="A202" s="122"/>
      <c r="B202" s="124"/>
      <c r="D202" s="124" t="s">
        <v>1016</v>
      </c>
      <c r="E202" s="124"/>
      <c r="F202" s="503">
        <f>SUM(F6:F201)</f>
        <v>42739</v>
      </c>
      <c r="G202" s="504">
        <f>+F93+F69+F60+F178+F165+F14</f>
        <v>1810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27" t="s">
        <v>1039</v>
      </c>
      <c r="D204" s="827"/>
      <c r="E204" s="827"/>
      <c r="F204" s="453">
        <f>SUM('Общ. счетчики'!G38:G39)</f>
        <v>44640</v>
      </c>
    </row>
    <row r="205" spans="1:7" ht="16.5" customHeight="1" x14ac:dyDescent="0.2">
      <c r="E205" s="130"/>
    </row>
  </sheetData>
  <customSheetViews>
    <customSheetView guid="{59BB3A05-2517-4212-B4B0-766CE27362F6}" scale="120" showPageBreaks="1" printArea="1" hiddenColumns="1" state="hidden" view="pageBreakPreview" topLeftCell="A193">
      <selection activeCell="E16" sqref="E16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</customSheetView>
    <customSheetView guid="{11E80AD0-6AA7-470D-8311-11AF96F196E5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05" t="s">
        <v>1047</v>
      </c>
      <c r="D1" s="805"/>
      <c r="E1" s="849" t="s">
        <v>2005</v>
      </c>
      <c r="F1" s="849"/>
    </row>
    <row r="2" spans="1:8" ht="13.5" thickBot="1" x14ac:dyDescent="0.25">
      <c r="A2" s="854" t="s">
        <v>28</v>
      </c>
      <c r="B2" s="855"/>
      <c r="C2" s="239"/>
      <c r="F2" s="2"/>
    </row>
    <row r="3" spans="1:8" s="106" customFormat="1" ht="11.25" customHeight="1" x14ac:dyDescent="0.2">
      <c r="A3" s="857" t="s">
        <v>480</v>
      </c>
      <c r="B3" s="857" t="s">
        <v>481</v>
      </c>
      <c r="C3" s="857" t="s">
        <v>1</v>
      </c>
      <c r="D3" s="857" t="s">
        <v>2</v>
      </c>
      <c r="E3" s="857"/>
      <c r="F3" s="850" t="s">
        <v>482</v>
      </c>
    </row>
    <row r="4" spans="1:8" s="106" customFormat="1" ht="11.25" x14ac:dyDescent="0.2">
      <c r="A4" s="857"/>
      <c r="B4" s="857"/>
      <c r="C4" s="857"/>
      <c r="D4" s="857"/>
      <c r="E4" s="857"/>
      <c r="F4" s="851"/>
    </row>
    <row r="5" spans="1:8" s="106" customFormat="1" ht="12" thickBot="1" x14ac:dyDescent="0.25">
      <c r="A5" s="857"/>
      <c r="B5" s="857"/>
      <c r="C5" s="857"/>
      <c r="D5" s="240" t="s">
        <v>6</v>
      </c>
      <c r="E5" s="241" t="s">
        <v>7</v>
      </c>
      <c r="F5" s="852"/>
    </row>
    <row r="6" spans="1:8" s="106" customFormat="1" ht="12.75" customHeight="1" thickBot="1" x14ac:dyDescent="0.25">
      <c r="A6" s="242" t="s">
        <v>28</v>
      </c>
      <c r="B6" s="242"/>
      <c r="C6" s="242"/>
      <c r="D6" s="243">
        <v>44978</v>
      </c>
      <c r="E6" s="243">
        <v>45007</v>
      </c>
      <c r="F6" s="136"/>
    </row>
    <row r="7" spans="1:8" s="106" customFormat="1" ht="24" customHeight="1" x14ac:dyDescent="0.2">
      <c r="A7" s="302" t="s">
        <v>1504</v>
      </c>
      <c r="B7" s="244" t="s">
        <v>1484</v>
      </c>
      <c r="C7" s="245" t="s">
        <v>1485</v>
      </c>
      <c r="D7" s="579">
        <v>9169</v>
      </c>
      <c r="E7" s="579"/>
      <c r="F7" s="372">
        <f t="shared" ref="F7" si="0">E7-D7</f>
        <v>-9169</v>
      </c>
      <c r="G7" s="493" t="s">
        <v>1528</v>
      </c>
      <c r="H7" s="687"/>
    </row>
    <row r="8" spans="1:8" s="106" customFormat="1" ht="22.5" x14ac:dyDescent="0.2">
      <c r="A8" s="50" t="s">
        <v>1589</v>
      </c>
      <c r="B8" s="244" t="s">
        <v>1584</v>
      </c>
      <c r="C8" s="245" t="s">
        <v>1585</v>
      </c>
      <c r="D8" s="551">
        <v>15832</v>
      </c>
      <c r="E8" s="551"/>
      <c r="F8" s="231">
        <f t="shared" ref="F8" si="1">E8-D8</f>
        <v>-15832</v>
      </c>
      <c r="G8" s="493" t="s">
        <v>1528</v>
      </c>
      <c r="H8" s="590"/>
    </row>
    <row r="9" spans="1:8" s="106" customFormat="1" ht="25.5" customHeight="1" x14ac:dyDescent="0.2">
      <c r="A9" s="302" t="s">
        <v>1959</v>
      </c>
      <c r="B9" s="302" t="s">
        <v>1954</v>
      </c>
      <c r="C9" s="247" t="s">
        <v>1956</v>
      </c>
      <c r="D9" s="579">
        <v>344</v>
      </c>
      <c r="E9" s="579"/>
      <c r="F9" s="293">
        <f t="shared" ref="F9:F13" si="2">E9-D9</f>
        <v>-344</v>
      </c>
      <c r="G9" s="493"/>
      <c r="H9" s="687"/>
    </row>
    <row r="10" spans="1:8" s="106" customFormat="1" ht="24.75" customHeight="1" x14ac:dyDescent="0.2">
      <c r="A10" s="50" t="s">
        <v>1590</v>
      </c>
      <c r="B10" s="244" t="s">
        <v>1573</v>
      </c>
      <c r="C10" s="246" t="s">
        <v>1574</v>
      </c>
      <c r="D10" s="579">
        <v>38755</v>
      </c>
      <c r="E10" s="579"/>
      <c r="F10" s="293">
        <f>E10-D10</f>
        <v>-38755</v>
      </c>
      <c r="G10" s="521" t="s">
        <v>1572</v>
      </c>
      <c r="H10" s="687"/>
    </row>
    <row r="11" spans="1:8" s="106" customFormat="1" ht="24" customHeight="1" x14ac:dyDescent="0.2">
      <c r="A11" s="50" t="s">
        <v>1529</v>
      </c>
      <c r="B11" s="244" t="s">
        <v>1516</v>
      </c>
      <c r="C11" s="246" t="s">
        <v>1517</v>
      </c>
      <c r="D11" s="551">
        <v>41465</v>
      </c>
      <c r="E11" s="551"/>
      <c r="F11" s="293">
        <f t="shared" ref="F11" si="3">E11-D11</f>
        <v>-41465</v>
      </c>
      <c r="G11" s="494" t="s">
        <v>1528</v>
      </c>
    </row>
    <row r="12" spans="1:8" s="106" customFormat="1" ht="22.5" x14ac:dyDescent="0.2">
      <c r="A12" s="50" t="s">
        <v>39</v>
      </c>
      <c r="B12" s="244" t="s">
        <v>1465</v>
      </c>
      <c r="C12" s="247" t="s">
        <v>1495</v>
      </c>
      <c r="D12" s="551">
        <v>24273</v>
      </c>
      <c r="E12" s="551"/>
      <c r="F12" s="293">
        <f t="shared" si="2"/>
        <v>-24273</v>
      </c>
      <c r="G12" s="492" t="s">
        <v>1527</v>
      </c>
    </row>
    <row r="13" spans="1:8" s="106" customFormat="1" ht="22.5" x14ac:dyDescent="0.2">
      <c r="A13" s="50" t="s">
        <v>41</v>
      </c>
      <c r="B13" s="244" t="s">
        <v>1392</v>
      </c>
      <c r="C13" s="247" t="s">
        <v>483</v>
      </c>
      <c r="D13" s="579">
        <v>1317</v>
      </c>
      <c r="E13" s="579"/>
      <c r="F13" s="293">
        <f t="shared" si="2"/>
        <v>-1317</v>
      </c>
      <c r="G13" s="277"/>
    </row>
    <row r="14" spans="1:8" s="106" customFormat="1" ht="25.5" customHeight="1" x14ac:dyDescent="0.2">
      <c r="A14" s="50" t="s">
        <v>43</v>
      </c>
      <c r="B14" s="244" t="s">
        <v>1525</v>
      </c>
      <c r="C14" s="247" t="s">
        <v>1526</v>
      </c>
      <c r="D14" s="579">
        <v>1853</v>
      </c>
      <c r="E14" s="579"/>
      <c r="F14" s="317">
        <f t="shared" ref="F14" si="4">E14-D14</f>
        <v>-1853</v>
      </c>
      <c r="G14" s="494" t="s">
        <v>1527</v>
      </c>
      <c r="H14" s="554"/>
    </row>
    <row r="15" spans="1:8" s="106" customFormat="1" ht="25.5" customHeight="1" x14ac:dyDescent="0.2">
      <c r="A15" s="50" t="s">
        <v>1361</v>
      </c>
      <c r="B15" s="299" t="s">
        <v>1967</v>
      </c>
      <c r="C15" s="247" t="s">
        <v>1966</v>
      </c>
      <c r="D15" s="551">
        <v>10326</v>
      </c>
      <c r="E15" s="551"/>
      <c r="F15" s="535">
        <f>E15-D15</f>
        <v>-10326</v>
      </c>
      <c r="G15" s="277"/>
    </row>
    <row r="16" spans="1:8" s="106" customFormat="1" ht="25.5" customHeight="1" x14ac:dyDescent="0.2">
      <c r="A16" s="50" t="s">
        <v>1615</v>
      </c>
      <c r="B16" s="299" t="s">
        <v>2002</v>
      </c>
      <c r="C16" s="247" t="s">
        <v>1614</v>
      </c>
      <c r="D16" s="191">
        <v>717</v>
      </c>
      <c r="E16" s="191"/>
      <c r="F16" s="535">
        <f t="shared" ref="F16" si="5">E16-D16</f>
        <v>-717</v>
      </c>
      <c r="G16" s="277"/>
    </row>
    <row r="17" spans="1:8" s="106" customFormat="1" ht="25.5" customHeight="1" thickBot="1" x14ac:dyDescent="0.25">
      <c r="A17" s="666" t="s">
        <v>1961</v>
      </c>
      <c r="B17" s="299" t="s">
        <v>1960</v>
      </c>
      <c r="C17" s="247" t="s">
        <v>1963</v>
      </c>
      <c r="D17" s="191">
        <v>1338</v>
      </c>
      <c r="E17" s="191"/>
      <c r="F17" s="535">
        <f t="shared" ref="F17" si="6">E17-D17</f>
        <v>-1338</v>
      </c>
      <c r="G17" s="277"/>
    </row>
    <row r="18" spans="1:8" s="106" customFormat="1" ht="18" customHeight="1" thickBot="1" x14ac:dyDescent="0.25">
      <c r="A18" s="50"/>
      <c r="B18" s="244" t="s">
        <v>1041</v>
      </c>
      <c r="C18" s="300" t="e">
        <f>SUM('Общ. счетчики'!#REF!)</f>
        <v>#REF!</v>
      </c>
      <c r="D18" s="191"/>
      <c r="E18" s="191"/>
      <c r="F18" s="228">
        <f>SUM(F7:F14)</f>
        <v>-133008</v>
      </c>
      <c r="G18" s="107"/>
    </row>
    <row r="19" spans="1:8" s="106" customFormat="1" ht="18" customHeight="1" thickBot="1" x14ac:dyDescent="0.25">
      <c r="A19" s="50"/>
      <c r="B19" s="299" t="s">
        <v>1478</v>
      </c>
      <c r="C19" s="300">
        <f>'Общ. счетчики'!G8+'Общ. счетчики'!G9</f>
        <v>3840</v>
      </c>
      <c r="D19" s="191"/>
      <c r="E19" s="191"/>
      <c r="F19" s="473">
        <f>F15+F16</f>
        <v>-11043</v>
      </c>
      <c r="G19" s="107"/>
    </row>
    <row r="20" spans="1:8" s="106" customFormat="1" ht="22.5" x14ac:dyDescent="0.2">
      <c r="A20" s="50" t="s">
        <v>45</v>
      </c>
      <c r="B20" s="244" t="s">
        <v>2001</v>
      </c>
      <c r="C20" s="247" t="s">
        <v>1459</v>
      </c>
      <c r="D20" s="551">
        <v>40194</v>
      </c>
      <c r="E20" s="551"/>
      <c r="F20" s="233">
        <f t="shared" ref="F20:F26" si="7">E20-D20</f>
        <v>-40194</v>
      </c>
      <c r="G20" s="494" t="s">
        <v>1527</v>
      </c>
      <c r="H20" s="686"/>
    </row>
    <row r="21" spans="1:8" s="106" customFormat="1" ht="25.5" customHeight="1" x14ac:dyDescent="0.2">
      <c r="A21" s="50" t="s">
        <v>1530</v>
      </c>
      <c r="B21" s="244" t="s">
        <v>1523</v>
      </c>
      <c r="C21" s="245" t="s">
        <v>1524</v>
      </c>
      <c r="D21" s="579">
        <v>23901</v>
      </c>
      <c r="E21" s="579"/>
      <c r="F21" s="231">
        <f t="shared" ref="F21" si="8">E21-D21</f>
        <v>-23901</v>
      </c>
      <c r="G21" s="492" t="s">
        <v>1528</v>
      </c>
      <c r="H21" s="687"/>
    </row>
    <row r="22" spans="1:8" s="106" customFormat="1" ht="30" customHeight="1" x14ac:dyDescent="0.2">
      <c r="A22" s="302" t="s">
        <v>1549</v>
      </c>
      <c r="B22" s="51" t="s">
        <v>1550</v>
      </c>
      <c r="C22" s="245" t="s">
        <v>1532</v>
      </c>
      <c r="D22" s="551">
        <v>31968</v>
      </c>
      <c r="E22" s="551"/>
      <c r="F22" s="231">
        <f t="shared" ref="F22" si="9">E22-D22</f>
        <v>-31968</v>
      </c>
      <c r="G22" s="492" t="s">
        <v>1528</v>
      </c>
      <c r="H22" s="688" t="s">
        <v>1957</v>
      </c>
    </row>
    <row r="23" spans="1:8" s="106" customFormat="1" ht="33.75" x14ac:dyDescent="0.2">
      <c r="A23" s="50" t="s">
        <v>1531</v>
      </c>
      <c r="B23" s="244" t="s">
        <v>1510</v>
      </c>
      <c r="C23" s="245" t="s">
        <v>1511</v>
      </c>
      <c r="D23" s="551">
        <v>5560</v>
      </c>
      <c r="E23" s="551"/>
      <c r="F23" s="231">
        <f t="shared" ref="F23" si="10">E23-D23</f>
        <v>-5560</v>
      </c>
      <c r="G23" s="493" t="s">
        <v>1528</v>
      </c>
      <c r="H23" s="687"/>
    </row>
    <row r="24" spans="1:8" s="106" customFormat="1" ht="28.5" customHeight="1" x14ac:dyDescent="0.2">
      <c r="A24" s="50" t="s">
        <v>53</v>
      </c>
      <c r="B24" s="299" t="s">
        <v>1473</v>
      </c>
      <c r="C24" s="246" t="s">
        <v>484</v>
      </c>
      <c r="D24" s="191">
        <v>26350</v>
      </c>
      <c r="E24" s="191"/>
      <c r="F24" s="537">
        <f t="shared" si="7"/>
        <v>-26350</v>
      </c>
      <c r="G24" s="220" t="s">
        <v>1430</v>
      </c>
    </row>
    <row r="25" spans="1:8" s="106" customFormat="1" ht="28.5" customHeight="1" x14ac:dyDescent="0.2">
      <c r="A25" s="50" t="s">
        <v>1043</v>
      </c>
      <c r="B25" s="299" t="s">
        <v>1685</v>
      </c>
      <c r="C25" s="246" t="s">
        <v>1044</v>
      </c>
      <c r="D25" s="551">
        <v>16055</v>
      </c>
      <c r="E25" s="551"/>
      <c r="F25" s="537">
        <f t="shared" si="7"/>
        <v>-16055</v>
      </c>
      <c r="G25" s="443"/>
    </row>
    <row r="26" spans="1:8" s="106" customFormat="1" ht="28.5" customHeight="1" thickBot="1" x14ac:dyDescent="0.25">
      <c r="A26" s="50" t="s">
        <v>66</v>
      </c>
      <c r="B26" s="299" t="s">
        <v>1474</v>
      </c>
      <c r="C26" s="191" t="s">
        <v>485</v>
      </c>
      <c r="D26" s="551">
        <v>24624</v>
      </c>
      <c r="E26" s="551"/>
      <c r="F26" s="537">
        <f t="shared" si="7"/>
        <v>-24624</v>
      </c>
      <c r="G26" s="220"/>
    </row>
    <row r="27" spans="1:8" s="106" customFormat="1" ht="18" customHeight="1" thickBot="1" x14ac:dyDescent="0.25">
      <c r="A27" s="50"/>
      <c r="B27" s="244" t="s">
        <v>1041</v>
      </c>
      <c r="C27" s="301" t="e">
        <f>SUM('Общ. счетчики'!#REF!)</f>
        <v>#REF!</v>
      </c>
      <c r="D27" s="191"/>
      <c r="E27" s="191"/>
      <c r="F27" s="490">
        <f>SUM(F20:F23)</f>
        <v>-101623</v>
      </c>
      <c r="G27" s="220"/>
    </row>
    <row r="28" spans="1:8" s="106" customFormat="1" ht="18" customHeight="1" x14ac:dyDescent="0.2">
      <c r="A28" s="50"/>
      <c r="B28" s="248" t="s">
        <v>1478</v>
      </c>
      <c r="C28" s="301">
        <f>'Общ. счетчики'!G13+'Общ. счетчики'!G14</f>
        <v>1490</v>
      </c>
      <c r="D28" s="191"/>
      <c r="E28" s="191"/>
      <c r="F28" s="489">
        <f>SUM(F24:F26)</f>
        <v>-67029</v>
      </c>
      <c r="G28" s="220"/>
    </row>
    <row r="29" spans="1:8" s="106" customFormat="1" ht="24" customHeight="1" x14ac:dyDescent="0.2">
      <c r="A29" s="302" t="s">
        <v>1505</v>
      </c>
      <c r="B29" s="302" t="s">
        <v>1492</v>
      </c>
      <c r="C29" s="245" t="s">
        <v>1493</v>
      </c>
      <c r="D29" s="551">
        <v>60131</v>
      </c>
      <c r="E29" s="551"/>
      <c r="F29" s="234">
        <f t="shared" ref="F29" si="11">E29-D29</f>
        <v>-60131</v>
      </c>
      <c r="G29" s="493" t="s">
        <v>1528</v>
      </c>
      <c r="H29" s="686"/>
    </row>
    <row r="30" spans="1:8" s="106" customFormat="1" ht="24" customHeight="1" x14ac:dyDescent="0.2">
      <c r="A30" s="50" t="s">
        <v>1562</v>
      </c>
      <c r="B30" s="275" t="s">
        <v>1338</v>
      </c>
      <c r="C30" s="245" t="s">
        <v>1547</v>
      </c>
      <c r="D30" s="551">
        <v>5746</v>
      </c>
      <c r="E30" s="551"/>
      <c r="F30" s="232">
        <f t="shared" ref="F30" si="12">E30-D30</f>
        <v>-5746</v>
      </c>
      <c r="G30" s="493" t="s">
        <v>1527</v>
      </c>
    </row>
    <row r="31" spans="1:8" s="106" customFormat="1" ht="24" customHeight="1" x14ac:dyDescent="0.2">
      <c r="A31" s="50" t="s">
        <v>58</v>
      </c>
      <c r="B31" s="244" t="s">
        <v>59</v>
      </c>
      <c r="C31" s="247" t="s">
        <v>1640</v>
      </c>
      <c r="D31" s="551">
        <v>25413</v>
      </c>
      <c r="E31" s="551"/>
      <c r="F31" s="317">
        <f t="shared" ref="F31" si="13">E31-D31</f>
        <v>-25413</v>
      </c>
      <c r="G31" s="555"/>
      <c r="H31" s="556"/>
    </row>
    <row r="32" spans="1:8" s="106" customFormat="1" ht="22.5" customHeight="1" x14ac:dyDescent="0.2">
      <c r="A32" s="50" t="s">
        <v>1559</v>
      </c>
      <c r="B32" s="244" t="s">
        <v>1348</v>
      </c>
      <c r="C32" s="246" t="s">
        <v>1540</v>
      </c>
      <c r="D32" s="588">
        <v>31715</v>
      </c>
      <c r="E32" s="588"/>
      <c r="F32" s="232">
        <f>E32-D32</f>
        <v>-31715</v>
      </c>
      <c r="G32" s="494" t="s">
        <v>1527</v>
      </c>
    </row>
    <row r="33" spans="1:8" s="106" customFormat="1" ht="22.5" customHeight="1" x14ac:dyDescent="0.2">
      <c r="A33" s="50" t="s">
        <v>1571</v>
      </c>
      <c r="B33" s="244" t="s">
        <v>1563</v>
      </c>
      <c r="C33" s="245" t="s">
        <v>1569</v>
      </c>
      <c r="D33" s="551">
        <v>23313</v>
      </c>
      <c r="E33" s="551"/>
      <c r="F33" s="232">
        <f t="shared" ref="F33" si="14">E33-D33</f>
        <v>-23313</v>
      </c>
      <c r="G33" s="517" t="s">
        <v>1528</v>
      </c>
    </row>
    <row r="34" spans="1:8" s="106" customFormat="1" ht="24.75" customHeight="1" x14ac:dyDescent="0.2">
      <c r="A34" s="50" t="s">
        <v>1506</v>
      </c>
      <c r="B34" s="244" t="s">
        <v>1488</v>
      </c>
      <c r="C34" s="245" t="s">
        <v>1489</v>
      </c>
      <c r="D34" s="191">
        <v>77038</v>
      </c>
      <c r="E34" s="191"/>
      <c r="F34" s="232">
        <f t="shared" ref="F34" si="15">E34-D34</f>
        <v>-77038</v>
      </c>
      <c r="G34" s="184" t="s">
        <v>1527</v>
      </c>
    </row>
    <row r="35" spans="1:8" s="106" customFormat="1" ht="29.25" customHeight="1" x14ac:dyDescent="0.2">
      <c r="A35" s="249" t="s">
        <v>1391</v>
      </c>
      <c r="B35" s="250" t="s">
        <v>1475</v>
      </c>
      <c r="C35" s="459">
        <v>32222217</v>
      </c>
      <c r="D35" s="551">
        <v>1384</v>
      </c>
      <c r="E35" s="551"/>
      <c r="F35" s="534">
        <f t="shared" ref="F35:F40" si="16">E35-D35</f>
        <v>-1384</v>
      </c>
      <c r="G35" s="554"/>
    </row>
    <row r="36" spans="1:8" s="106" customFormat="1" ht="27" customHeight="1" x14ac:dyDescent="0.2">
      <c r="A36" s="249" t="s">
        <v>1351</v>
      </c>
      <c r="B36" s="250" t="s">
        <v>1970</v>
      </c>
      <c r="C36" s="251" t="s">
        <v>1356</v>
      </c>
      <c r="D36" s="551">
        <v>8102</v>
      </c>
      <c r="E36" s="551"/>
      <c r="F36" s="535">
        <f t="shared" si="16"/>
        <v>-8102</v>
      </c>
      <c r="G36" s="124">
        <v>8078</v>
      </c>
    </row>
    <row r="37" spans="1:8" s="106" customFormat="1" ht="27.75" customHeight="1" x14ac:dyDescent="0.2">
      <c r="A37" s="249" t="s">
        <v>1367</v>
      </c>
      <c r="B37" s="250" t="s">
        <v>1476</v>
      </c>
      <c r="C37" s="446">
        <v>17784290</v>
      </c>
      <c r="D37" s="191">
        <v>25730</v>
      </c>
      <c r="E37" s="191"/>
      <c r="F37" s="535">
        <f t="shared" si="16"/>
        <v>-25730</v>
      </c>
    </row>
    <row r="38" spans="1:8" s="106" customFormat="1" ht="27" customHeight="1" x14ac:dyDescent="0.2">
      <c r="A38" s="249" t="s">
        <v>1368</v>
      </c>
      <c r="B38" s="250" t="s">
        <v>1969</v>
      </c>
      <c r="C38" s="446">
        <v>17786166</v>
      </c>
      <c r="D38" s="191">
        <v>1417</v>
      </c>
      <c r="E38" s="191"/>
      <c r="F38" s="535">
        <f t="shared" si="16"/>
        <v>-1417</v>
      </c>
    </row>
    <row r="39" spans="1:8" ht="27.75" customHeight="1" x14ac:dyDescent="0.2">
      <c r="A39" s="50" t="s">
        <v>67</v>
      </c>
      <c r="B39" s="250" t="s">
        <v>1447</v>
      </c>
      <c r="C39" s="245" t="s">
        <v>486</v>
      </c>
      <c r="D39" s="551">
        <v>19813</v>
      </c>
      <c r="E39" s="551"/>
      <c r="F39" s="534">
        <f t="shared" si="16"/>
        <v>-19813</v>
      </c>
      <c r="G39" s="107"/>
    </row>
    <row r="40" spans="1:8" ht="27.75" customHeight="1" x14ac:dyDescent="0.2">
      <c r="A40" s="50" t="s">
        <v>1354</v>
      </c>
      <c r="B40" s="250" t="s">
        <v>1477</v>
      </c>
      <c r="C40" s="245" t="s">
        <v>1355</v>
      </c>
      <c r="D40" s="551">
        <v>40490</v>
      </c>
      <c r="E40" s="551"/>
      <c r="F40" s="562">
        <f t="shared" si="16"/>
        <v>-40490</v>
      </c>
      <c r="G40" s="220"/>
      <c r="H40" s="297"/>
    </row>
    <row r="41" spans="1:8" ht="27.75" customHeight="1" thickBot="1" x14ac:dyDescent="0.25">
      <c r="A41" s="50" t="s">
        <v>1616</v>
      </c>
      <c r="B41" s="299" t="s">
        <v>2002</v>
      </c>
      <c r="C41" s="245" t="s">
        <v>1617</v>
      </c>
      <c r="D41" s="191">
        <v>605</v>
      </c>
      <c r="E41" s="191"/>
      <c r="F41" s="536">
        <f t="shared" ref="F41" si="17">E41-D41</f>
        <v>-605</v>
      </c>
      <c r="G41" s="220"/>
    </row>
    <row r="42" spans="1:8" ht="16.5" customHeight="1" x14ac:dyDescent="0.2">
      <c r="A42" s="475"/>
      <c r="B42" s="669" t="s">
        <v>1041</v>
      </c>
      <c r="C42" s="477" t="e">
        <f>SUM('Общ. счетчики'!#REF!)</f>
        <v>#REF!</v>
      </c>
      <c r="D42" s="476"/>
      <c r="E42" s="476" t="s">
        <v>1040</v>
      </c>
      <c r="F42" s="665">
        <f>SUM(F29:F34)</f>
        <v>-223356</v>
      </c>
      <c r="G42" s="483"/>
    </row>
    <row r="43" spans="1:8" ht="16.5" customHeight="1" x14ac:dyDescent="0.2">
      <c r="A43" s="478"/>
      <c r="B43" s="667" t="s">
        <v>1478</v>
      </c>
      <c r="C43" s="479">
        <f>'Общ. счетчики'!G18+'Общ. счетчики'!G19</f>
        <v>1815</v>
      </c>
      <c r="D43" s="478"/>
      <c r="E43" s="478"/>
      <c r="F43" s="480">
        <f>SUM(F35:F41)+SUM(F15:F17)+SUM(F24:F26)</f>
        <v>-176951</v>
      </c>
      <c r="G43" s="474"/>
    </row>
    <row r="44" spans="1:8" x14ac:dyDescent="0.2">
      <c r="A44" s="76"/>
      <c r="B44" s="304" t="s">
        <v>1046</v>
      </c>
      <c r="C44" s="484" t="e">
        <f>C18+C27+C42</f>
        <v>#REF!</v>
      </c>
      <c r="D44" s="76"/>
      <c r="E44" s="76"/>
      <c r="F44" s="485">
        <f>F18+F27+F42</f>
        <v>-457987</v>
      </c>
    </row>
    <row r="45" spans="1:8" x14ac:dyDescent="0.2">
      <c r="A45" s="35"/>
      <c r="B45" s="244" t="s">
        <v>1353</v>
      </c>
      <c r="C45" s="252"/>
      <c r="D45" s="35"/>
      <c r="E45" s="35"/>
      <c r="F45" s="486">
        <f>F44+F43+F28+F19</f>
        <v>-713010</v>
      </c>
    </row>
    <row r="46" spans="1:8" ht="33" customHeight="1" thickBot="1" x14ac:dyDescent="0.25">
      <c r="A46" s="303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53" t="s">
        <v>480</v>
      </c>
      <c r="B47" s="853" t="s">
        <v>481</v>
      </c>
      <c r="C47" s="853" t="s">
        <v>1</v>
      </c>
      <c r="D47" s="853" t="s">
        <v>2</v>
      </c>
      <c r="E47" s="853"/>
      <c r="F47" s="837" t="s">
        <v>482</v>
      </c>
      <c r="G47" s="836" t="s">
        <v>1990</v>
      </c>
    </row>
    <row r="48" spans="1:8" x14ac:dyDescent="0.2">
      <c r="A48" s="853"/>
      <c r="B48" s="853"/>
      <c r="C48" s="853"/>
      <c r="D48" s="853"/>
      <c r="E48" s="853"/>
      <c r="F48" s="838"/>
      <c r="G48" s="836"/>
    </row>
    <row r="49" spans="1:10" ht="17.25" customHeight="1" thickBot="1" x14ac:dyDescent="0.25">
      <c r="A49" s="853"/>
      <c r="B49" s="853"/>
      <c r="C49" s="853"/>
      <c r="D49" s="253" t="s">
        <v>6</v>
      </c>
      <c r="E49" s="254" t="s">
        <v>7</v>
      </c>
      <c r="F49" s="839"/>
      <c r="G49" s="836"/>
    </row>
    <row r="50" spans="1:10" ht="36" customHeight="1" thickBot="1" x14ac:dyDescent="0.25">
      <c r="A50" s="247" t="s">
        <v>487</v>
      </c>
      <c r="B50" s="848" t="s">
        <v>488</v>
      </c>
      <c r="C50" s="848"/>
      <c r="D50" s="191"/>
      <c r="E50" s="191"/>
      <c r="F50" s="235" t="e">
        <f>'Общ. счетчики'!#REF!</f>
        <v>#REF!</v>
      </c>
      <c r="G50" s="214"/>
      <c r="H50" s="255"/>
    </row>
    <row r="51" spans="1:10" ht="24" customHeight="1" x14ac:dyDescent="0.2">
      <c r="A51" s="255" t="s">
        <v>948</v>
      </c>
      <c r="B51" s="856" t="s">
        <v>84</v>
      </c>
      <c r="C51" s="245" t="s">
        <v>1564</v>
      </c>
      <c r="D51" s="551">
        <v>51432</v>
      </c>
      <c r="E51" s="551"/>
      <c r="F51" s="236">
        <f>E51-D51</f>
        <v>-51432</v>
      </c>
      <c r="G51" s="709">
        <f>(F51*2/100)+F51</f>
        <v>-52460.639999999999</v>
      </c>
      <c r="H51" s="840"/>
    </row>
    <row r="52" spans="1:10" ht="24" customHeight="1" x14ac:dyDescent="0.2">
      <c r="A52" s="50" t="s">
        <v>85</v>
      </c>
      <c r="B52" s="856"/>
      <c r="C52" s="247" t="s">
        <v>1565</v>
      </c>
      <c r="D52" s="191">
        <v>75767</v>
      </c>
      <c r="E52" s="191"/>
      <c r="F52" s="289">
        <f>E52-D52</f>
        <v>-75767</v>
      </c>
      <c r="G52" s="709">
        <f>(F52*2/100)+F52</f>
        <v>-77282.34</v>
      </c>
      <c r="H52" s="841"/>
    </row>
    <row r="53" spans="1:10" ht="31.5" customHeight="1" x14ac:dyDescent="0.2">
      <c r="A53" s="255" t="s">
        <v>489</v>
      </c>
      <c r="B53" s="866" t="s">
        <v>990</v>
      </c>
      <c r="C53" s="858" t="s">
        <v>1958</v>
      </c>
      <c r="D53" s="541">
        <v>35870</v>
      </c>
      <c r="E53" s="860"/>
      <c r="F53" s="846">
        <f>E53-D53</f>
        <v>-35870</v>
      </c>
      <c r="G53" s="843">
        <f>F53</f>
        <v>-35870</v>
      </c>
      <c r="H53" s="845"/>
      <c r="I53" s="124"/>
    </row>
    <row r="54" spans="1:10" ht="31.5" customHeight="1" x14ac:dyDescent="0.2">
      <c r="A54" s="50" t="s">
        <v>87</v>
      </c>
      <c r="B54" s="867"/>
      <c r="C54" s="859"/>
      <c r="D54" s="724"/>
      <c r="E54" s="861"/>
      <c r="F54" s="847"/>
      <c r="G54" s="844"/>
      <c r="H54" s="845"/>
      <c r="I54" s="124"/>
    </row>
    <row r="55" spans="1:10" ht="25.5" customHeight="1" x14ac:dyDescent="0.2">
      <c r="A55" s="256" t="s">
        <v>490</v>
      </c>
      <c r="B55" s="244" t="s">
        <v>89</v>
      </c>
      <c r="C55" s="247" t="s">
        <v>1522</v>
      </c>
      <c r="D55" s="551">
        <v>9411</v>
      </c>
      <c r="E55" s="551"/>
      <c r="F55" s="236">
        <f t="shared" ref="F55" si="18">E55-D55</f>
        <v>-9411</v>
      </c>
      <c r="G55" s="215">
        <f>(F55*2/100)+F55</f>
        <v>-9599.2199999999993</v>
      </c>
      <c r="H55" s="511"/>
    </row>
    <row r="56" spans="1:10" ht="30.75" customHeight="1" x14ac:dyDescent="0.2">
      <c r="A56" s="482" t="s">
        <v>90</v>
      </c>
      <c r="B56" s="244" t="s">
        <v>1989</v>
      </c>
      <c r="C56" s="247" t="s">
        <v>1487</v>
      </c>
      <c r="D56" s="551">
        <v>22404</v>
      </c>
      <c r="E56" s="551"/>
      <c r="F56" s="237">
        <f t="shared" ref="F56" si="19">E56-D56</f>
        <v>-22404</v>
      </c>
      <c r="G56" s="216">
        <f>(F56*0.719/100)+F56</f>
        <v>-22565.084760000002</v>
      </c>
      <c r="H56" s="511"/>
      <c r="I56" s="124"/>
    </row>
    <row r="57" spans="1:10" ht="27" customHeight="1" x14ac:dyDescent="0.2">
      <c r="A57" s="482" t="s">
        <v>92</v>
      </c>
      <c r="B57" s="244" t="s">
        <v>1491</v>
      </c>
      <c r="C57" s="246" t="s">
        <v>1483</v>
      </c>
      <c r="D57" s="551">
        <v>4976</v>
      </c>
      <c r="E57" s="551"/>
      <c r="F57" s="237">
        <f t="shared" ref="F57" si="20">E57-D57</f>
        <v>-4976</v>
      </c>
      <c r="G57" s="216">
        <f>(F57*2/100)+F57</f>
        <v>-5075.5200000000004</v>
      </c>
      <c r="H57" s="495"/>
      <c r="I57" s="842"/>
    </row>
    <row r="58" spans="1:10" ht="26.25" customHeight="1" x14ac:dyDescent="0.2">
      <c r="A58" s="50" t="s">
        <v>94</v>
      </c>
      <c r="B58" s="51" t="s">
        <v>1993</v>
      </c>
      <c r="C58" s="246" t="s">
        <v>1497</v>
      </c>
      <c r="D58" s="551">
        <v>12108</v>
      </c>
      <c r="E58" s="551"/>
      <c r="F58" s="345">
        <f t="shared" ref="F58" si="21">E58-D58</f>
        <v>-12108</v>
      </c>
      <c r="G58" s="216">
        <f>(F58*0.851/100)+F58</f>
        <v>-12211.03908</v>
      </c>
      <c r="H58" s="711"/>
      <c r="I58" s="842"/>
    </row>
    <row r="59" spans="1:10" ht="27" customHeight="1" x14ac:dyDescent="0.2">
      <c r="A59" s="258" t="s">
        <v>491</v>
      </c>
      <c r="B59" s="302" t="s">
        <v>1507</v>
      </c>
      <c r="C59" s="247" t="s">
        <v>1498</v>
      </c>
      <c r="D59" s="551">
        <v>19528</v>
      </c>
      <c r="E59" s="551"/>
      <c r="F59" s="234">
        <f t="shared" ref="F59" si="22">E59-D59</f>
        <v>-19528</v>
      </c>
      <c r="G59" s="216">
        <f>(F59*2/100)+F59</f>
        <v>-19918.560000000001</v>
      </c>
      <c r="H59" s="511"/>
      <c r="I59" s="8"/>
    </row>
    <row r="60" spans="1:10" ht="24" customHeight="1" x14ac:dyDescent="0.2">
      <c r="A60" s="50" t="s">
        <v>97</v>
      </c>
      <c r="B60" s="244" t="s">
        <v>1514</v>
      </c>
      <c r="C60" s="329" t="s">
        <v>1515</v>
      </c>
      <c r="D60" s="551">
        <v>20464</v>
      </c>
      <c r="E60" s="551"/>
      <c r="F60" s="346">
        <f t="shared" ref="F60" si="23">E60-D60</f>
        <v>-20464</v>
      </c>
      <c r="G60" s="216">
        <f>(F60*2/100)+F60</f>
        <v>-20873.28</v>
      </c>
      <c r="H60" s="511"/>
      <c r="I60" s="8"/>
    </row>
    <row r="61" spans="1:10" ht="24" customHeight="1" x14ac:dyDescent="0.2">
      <c r="A61" s="50" t="s">
        <v>99</v>
      </c>
      <c r="B61" s="302" t="s">
        <v>1508</v>
      </c>
      <c r="C61" s="329" t="s">
        <v>1499</v>
      </c>
      <c r="D61" s="551">
        <v>24503</v>
      </c>
      <c r="E61" s="551"/>
      <c r="F61" s="346">
        <f t="shared" ref="F61:F62" si="24">E61-D61</f>
        <v>-24503</v>
      </c>
      <c r="G61" s="328">
        <f>(F61*2/100)+F61</f>
        <v>-24993.06</v>
      </c>
      <c r="H61" s="511"/>
      <c r="I61" s="495"/>
      <c r="J61" s="495"/>
    </row>
    <row r="62" spans="1:10" ht="24" customHeight="1" x14ac:dyDescent="0.2">
      <c r="A62" s="51" t="s">
        <v>101</v>
      </c>
      <c r="B62" s="302" t="s">
        <v>1509</v>
      </c>
      <c r="C62" s="329" t="s">
        <v>1500</v>
      </c>
      <c r="D62" s="551">
        <v>27133</v>
      </c>
      <c r="E62" s="551"/>
      <c r="F62" s="346">
        <f t="shared" si="24"/>
        <v>-27133</v>
      </c>
      <c r="G62" s="328">
        <f>(F62*2/100)+F62</f>
        <v>-27675.66</v>
      </c>
      <c r="H62" s="511"/>
      <c r="I62" s="495"/>
      <c r="J62" s="495"/>
    </row>
    <row r="63" spans="1:10" ht="24" customHeight="1" x14ac:dyDescent="0.2">
      <c r="A63" s="262" t="s">
        <v>1435</v>
      </c>
      <c r="B63" s="244" t="s">
        <v>1432</v>
      </c>
      <c r="C63" s="557" t="s">
        <v>1377</v>
      </c>
      <c r="D63" s="191">
        <v>52746</v>
      </c>
      <c r="E63" s="191"/>
      <c r="F63" s="288">
        <f>E63-D63</f>
        <v>-52746</v>
      </c>
      <c r="G63" s="328"/>
      <c r="H63" s="495"/>
    </row>
    <row r="64" spans="1:10" ht="24" customHeight="1" x14ac:dyDescent="0.2">
      <c r="A64" s="262" t="s">
        <v>1577</v>
      </c>
      <c r="B64" s="262" t="s">
        <v>1577</v>
      </c>
      <c r="C64" s="558" t="s">
        <v>1582</v>
      </c>
      <c r="D64" s="577">
        <v>40</v>
      </c>
      <c r="E64" s="577"/>
      <c r="F64" s="288">
        <f t="shared" ref="F64" si="25">E64-D64</f>
        <v>-40</v>
      </c>
      <c r="G64" s="328">
        <f>F64</f>
        <v>-40</v>
      </c>
      <c r="H64" s="8"/>
    </row>
    <row r="65" spans="1:9" ht="24" customHeight="1" x14ac:dyDescent="0.2">
      <c r="A65" s="262" t="s">
        <v>1578</v>
      </c>
      <c r="B65" s="262" t="s">
        <v>1987</v>
      </c>
      <c r="C65" s="558" t="s">
        <v>1988</v>
      </c>
      <c r="D65" s="708">
        <v>6301</v>
      </c>
      <c r="E65" s="708"/>
      <c r="F65" s="288">
        <f>E65-D65</f>
        <v>-6301</v>
      </c>
      <c r="G65" s="328">
        <f>F65</f>
        <v>-6301</v>
      </c>
      <c r="H65" s="511"/>
      <c r="I65" s="124"/>
    </row>
    <row r="66" spans="1:9" ht="24" customHeight="1" x14ac:dyDescent="0.2">
      <c r="A66" s="262" t="s">
        <v>1580</v>
      </c>
      <c r="B66" s="244" t="s">
        <v>1472</v>
      </c>
      <c r="C66" s="559" t="s">
        <v>1566</v>
      </c>
      <c r="D66" s="568">
        <v>31658</v>
      </c>
      <c r="E66" s="568"/>
      <c r="F66" s="288">
        <f>E66-D66</f>
        <v>-31658</v>
      </c>
      <c r="G66" s="328">
        <f>(F66*2/100)+F66</f>
        <v>-32291.16</v>
      </c>
      <c r="H66" s="511"/>
    </row>
    <row r="67" spans="1:9" ht="24" customHeight="1" x14ac:dyDescent="0.2">
      <c r="A67" s="262" t="s">
        <v>1579</v>
      </c>
      <c r="B67" s="244" t="s">
        <v>1994</v>
      </c>
      <c r="C67" s="559" t="s">
        <v>1567</v>
      </c>
      <c r="D67" s="577">
        <v>85741</v>
      </c>
      <c r="E67" s="577"/>
      <c r="F67" s="288">
        <f t="shared" ref="F67" si="26">E67-D67</f>
        <v>-85741</v>
      </c>
      <c r="G67" s="328">
        <f>(F67*5/100)+F67</f>
        <v>-90028.05</v>
      </c>
      <c r="H67" s="711"/>
    </row>
    <row r="68" spans="1:9" ht="24" customHeight="1" x14ac:dyDescent="0.2">
      <c r="A68" s="262" t="s">
        <v>1581</v>
      </c>
      <c r="B68" s="244" t="s">
        <v>1962</v>
      </c>
      <c r="C68" s="560" t="s">
        <v>1568</v>
      </c>
      <c r="D68" s="577">
        <v>12893</v>
      </c>
      <c r="E68" s="577"/>
      <c r="F68" s="288">
        <f t="shared" ref="F68" si="27">E68-D68</f>
        <v>-12893</v>
      </c>
      <c r="G68" s="328">
        <f>(F68*2.746/100)+F68</f>
        <v>-13247.04178</v>
      </c>
      <c r="H68" s="511"/>
    </row>
    <row r="69" spans="1:9" ht="24" customHeight="1" x14ac:dyDescent="0.2">
      <c r="A69" s="140" t="s">
        <v>1397</v>
      </c>
      <c r="B69" s="561" t="s">
        <v>1398</v>
      </c>
      <c r="C69" s="355"/>
      <c r="D69" s="579">
        <v>4400</v>
      </c>
      <c r="E69" s="579">
        <v>7100</v>
      </c>
      <c r="F69" s="288">
        <f t="shared" ref="F69" si="28">E69-D69</f>
        <v>2700</v>
      </c>
      <c r="G69" s="328">
        <f>F69</f>
        <v>2700</v>
      </c>
      <c r="H69" s="495"/>
      <c r="I69" s="124"/>
    </row>
    <row r="70" spans="1:9" ht="24" customHeight="1" x14ac:dyDescent="0.2">
      <c r="A70" s="50" t="s">
        <v>493</v>
      </c>
      <c r="B70" s="244" t="s">
        <v>103</v>
      </c>
      <c r="C70" s="330" t="s">
        <v>1034</v>
      </c>
      <c r="D70" s="864" t="s">
        <v>1345</v>
      </c>
      <c r="E70" s="865"/>
      <c r="F70" s="288"/>
      <c r="G70" s="217"/>
      <c r="H70" s="511"/>
    </row>
    <row r="71" spans="1:9" ht="27" customHeight="1" x14ac:dyDescent="0.2">
      <c r="A71" s="259" t="s">
        <v>957</v>
      </c>
      <c r="B71" s="244" t="s">
        <v>494</v>
      </c>
      <c r="C71" s="869" t="s">
        <v>1035</v>
      </c>
      <c r="D71" s="869"/>
      <c r="E71" s="869"/>
      <c r="F71" s="288">
        <v>891</v>
      </c>
      <c r="G71" s="218"/>
    </row>
    <row r="72" spans="1:9" ht="18" customHeight="1" x14ac:dyDescent="0.2">
      <c r="A72" s="260" t="s">
        <v>16</v>
      </c>
      <c r="B72" s="35"/>
      <c r="C72" s="35"/>
      <c r="D72" s="35"/>
      <c r="E72" s="35"/>
      <c r="F72" s="465">
        <f>SUM(F51:F70)-F63</f>
        <v>-437529</v>
      </c>
      <c r="G72" s="497">
        <f>SUM(G51:G70)</f>
        <v>-447731.65561999986</v>
      </c>
      <c r="I72" s="661"/>
    </row>
    <row r="73" spans="1:9" ht="21" customHeight="1" x14ac:dyDescent="0.2">
      <c r="A73" s="247"/>
      <c r="B73" s="35"/>
      <c r="C73" s="261"/>
      <c r="D73" s="35"/>
      <c r="E73" s="35"/>
      <c r="F73" s="238"/>
      <c r="G73" s="219"/>
    </row>
    <row r="74" spans="1:9" ht="58.5" customHeight="1" x14ac:dyDescent="0.2">
      <c r="A74" s="337" t="s">
        <v>71</v>
      </c>
      <c r="B74" s="338"/>
      <c r="C74" s="105"/>
      <c r="D74" s="105"/>
      <c r="E74" s="105"/>
      <c r="F74" s="105"/>
      <c r="G74" s="105"/>
      <c r="H74" s="105"/>
    </row>
    <row r="75" spans="1:9" ht="12.75" customHeight="1" x14ac:dyDescent="0.2">
      <c r="A75" s="853" t="s">
        <v>480</v>
      </c>
      <c r="B75" s="853" t="s">
        <v>481</v>
      </c>
      <c r="C75" s="853" t="s">
        <v>1</v>
      </c>
      <c r="D75" s="853" t="s">
        <v>2</v>
      </c>
      <c r="E75" s="853"/>
      <c r="F75" s="853" t="s">
        <v>482</v>
      </c>
      <c r="G75" s="870" t="s">
        <v>1024</v>
      </c>
      <c r="H75" s="868"/>
    </row>
    <row r="76" spans="1:9" x14ac:dyDescent="0.2">
      <c r="A76" s="853"/>
      <c r="B76" s="853"/>
      <c r="C76" s="853"/>
      <c r="D76" s="853"/>
      <c r="E76" s="853"/>
      <c r="F76" s="853"/>
      <c r="G76" s="870"/>
      <c r="H76" s="868"/>
    </row>
    <row r="77" spans="1:9" ht="23.25" customHeight="1" x14ac:dyDescent="0.2">
      <c r="A77" s="853"/>
      <c r="B77" s="853"/>
      <c r="C77" s="853"/>
      <c r="D77" s="253" t="s">
        <v>6</v>
      </c>
      <c r="E77" s="254" t="s">
        <v>7</v>
      </c>
      <c r="F77" s="853"/>
      <c r="G77" s="870"/>
      <c r="H77" s="868"/>
    </row>
    <row r="78" spans="1:9" ht="28.5" customHeight="1" x14ac:dyDescent="0.2">
      <c r="A78" s="50" t="s">
        <v>950</v>
      </c>
      <c r="B78" s="262" t="s">
        <v>961</v>
      </c>
      <c r="C78" s="245" t="s">
        <v>1379</v>
      </c>
      <c r="D78" s="551">
        <v>52607</v>
      </c>
      <c r="E78" s="551"/>
      <c r="F78" s="191">
        <f>E78-D78</f>
        <v>-52607</v>
      </c>
      <c r="G78" s="332">
        <f>F78*E82</f>
        <v>-53875.479360124853</v>
      </c>
      <c r="H78" s="494" t="s">
        <v>1527</v>
      </c>
    </row>
    <row r="79" spans="1:9" ht="24" customHeight="1" x14ac:dyDescent="0.2">
      <c r="A79" s="50" t="s">
        <v>949</v>
      </c>
      <c r="B79" s="262" t="s">
        <v>1036</v>
      </c>
      <c r="C79" s="245" t="s">
        <v>1501</v>
      </c>
      <c r="D79" s="551">
        <v>14514</v>
      </c>
      <c r="E79" s="551"/>
      <c r="F79" s="191">
        <f>E79-D79</f>
        <v>-14514</v>
      </c>
      <c r="G79" s="333">
        <f>F79*E82</f>
        <v>-14863.966913772922</v>
      </c>
      <c r="H79" s="510" t="s">
        <v>1528</v>
      </c>
    </row>
    <row r="80" spans="1:9" ht="28.5" customHeight="1" x14ac:dyDescent="0.2">
      <c r="A80" s="302" t="s">
        <v>951</v>
      </c>
      <c r="B80" s="262" t="s">
        <v>1647</v>
      </c>
      <c r="C80" s="245" t="s">
        <v>1496</v>
      </c>
      <c r="D80" s="579">
        <v>9769</v>
      </c>
      <c r="E80" s="579"/>
      <c r="F80" s="191">
        <f>E80-D80</f>
        <v>-9769</v>
      </c>
      <c r="G80" s="333">
        <f>F80*E82</f>
        <v>-10004.553726102224</v>
      </c>
      <c r="H80" s="510" t="s">
        <v>1528</v>
      </c>
    </row>
    <row r="81" spans="1:9" ht="15.75" customHeight="1" x14ac:dyDescent="0.2">
      <c r="A81" s="262" t="s">
        <v>966</v>
      </c>
      <c r="B81" s="262" t="s">
        <v>1350</v>
      </c>
      <c r="C81" s="245">
        <v>17028035</v>
      </c>
      <c r="D81" s="191">
        <v>1854</v>
      </c>
      <c r="E81" s="191"/>
      <c r="F81" s="191">
        <f>E81-D81</f>
        <v>-1854</v>
      </c>
      <c r="G81" s="334"/>
      <c r="H81" s="13"/>
    </row>
    <row r="82" spans="1:9" ht="43.5" customHeight="1" x14ac:dyDescent="0.2">
      <c r="A82" s="848" t="s">
        <v>969</v>
      </c>
      <c r="B82" s="848"/>
      <c r="C82" s="848"/>
      <c r="D82" s="848"/>
      <c r="E82" s="263">
        <f>SUM(F78:F81)/SUM(F78:F80)</f>
        <v>1.0241123683183768</v>
      </c>
      <c r="F82" s="35"/>
      <c r="G82" s="336"/>
      <c r="H82" s="13"/>
    </row>
    <row r="83" spans="1:9" ht="24" customHeight="1" x14ac:dyDescent="0.2">
      <c r="A83" s="862" t="s">
        <v>952</v>
      </c>
      <c r="B83" s="710" t="s">
        <v>1992</v>
      </c>
      <c r="C83" s="245" t="s">
        <v>1551</v>
      </c>
      <c r="D83" s="191">
        <v>42175</v>
      </c>
      <c r="E83" s="191"/>
      <c r="F83" s="191">
        <f>E83-D83</f>
        <v>-42175</v>
      </c>
      <c r="G83" s="335"/>
      <c r="H83" s="113"/>
    </row>
    <row r="84" spans="1:9" ht="24" customHeight="1" x14ac:dyDescent="0.2">
      <c r="A84" s="863"/>
      <c r="B84" s="481" t="s">
        <v>1486</v>
      </c>
      <c r="C84" s="245" t="s">
        <v>1502</v>
      </c>
      <c r="D84" s="191">
        <v>160309</v>
      </c>
      <c r="E84" s="191"/>
      <c r="F84" s="191">
        <f t="shared" ref="F84:F87" si="29">E84-D84</f>
        <v>-160309</v>
      </c>
      <c r="G84" s="335"/>
      <c r="H84" s="563"/>
    </row>
    <row r="85" spans="1:9" ht="42.75" customHeight="1" x14ac:dyDescent="0.2">
      <c r="A85" s="50" t="s">
        <v>953</v>
      </c>
      <c r="B85" s="50" t="s">
        <v>1560</v>
      </c>
      <c r="C85" s="245" t="s">
        <v>1561</v>
      </c>
      <c r="D85" s="551">
        <v>45923</v>
      </c>
      <c r="E85" s="551"/>
      <c r="F85" s="191">
        <f t="shared" ref="F85" si="30">E85-D85</f>
        <v>-45923</v>
      </c>
      <c r="G85" s="335"/>
      <c r="H85" s="511" t="s">
        <v>1528</v>
      </c>
      <c r="I85" s="495"/>
    </row>
    <row r="86" spans="1:9" ht="33" customHeight="1" x14ac:dyDescent="0.2">
      <c r="A86" s="302" t="s">
        <v>954</v>
      </c>
      <c r="B86" s="302" t="s">
        <v>1490</v>
      </c>
      <c r="C86" s="245" t="s">
        <v>1494</v>
      </c>
      <c r="D86" s="579">
        <v>32613</v>
      </c>
      <c r="E86" s="579"/>
      <c r="F86" s="331">
        <f t="shared" si="29"/>
        <v>-32613</v>
      </c>
      <c r="G86" s="335"/>
      <c r="H86" s="511" t="s">
        <v>1528</v>
      </c>
      <c r="I86" s="124"/>
    </row>
    <row r="87" spans="1:9" ht="31.5" customHeight="1" x14ac:dyDescent="0.2">
      <c r="A87" s="50" t="s">
        <v>1026</v>
      </c>
      <c r="B87" s="50" t="s">
        <v>1512</v>
      </c>
      <c r="C87" s="245" t="s">
        <v>1513</v>
      </c>
      <c r="D87" s="579">
        <v>15299</v>
      </c>
      <c r="E87" s="579"/>
      <c r="F87" s="331">
        <f t="shared" si="29"/>
        <v>-15299</v>
      </c>
      <c r="G87" s="580"/>
      <c r="H87" s="511" t="s">
        <v>1528</v>
      </c>
      <c r="I87" s="124"/>
    </row>
    <row r="88" spans="1:9" ht="24" customHeight="1" x14ac:dyDescent="0.2">
      <c r="A88" s="50" t="s">
        <v>1618</v>
      </c>
      <c r="B88" s="299" t="s">
        <v>2003</v>
      </c>
      <c r="C88" s="245" t="s">
        <v>1619</v>
      </c>
      <c r="D88" s="191">
        <v>857</v>
      </c>
      <c r="E88" s="191"/>
      <c r="F88" s="532">
        <f t="shared" ref="F88" si="31">E88-D88</f>
        <v>-857</v>
      </c>
      <c r="G88" s="335"/>
      <c r="H88" s="511"/>
    </row>
    <row r="89" spans="1:9" ht="27.75" customHeight="1" x14ac:dyDescent="0.2">
      <c r="A89" s="50"/>
      <c r="B89" s="668" t="s">
        <v>1041</v>
      </c>
      <c r="C89" s="463" t="e">
        <f>SUM('Общ. счетчики'!#REF!)</f>
        <v>#REF!</v>
      </c>
      <c r="D89" s="191"/>
      <c r="E89" s="191"/>
      <c r="F89" s="464">
        <f>SUM(F78:F87)</f>
        <v>-375063</v>
      </c>
      <c r="G89" s="533" t="e">
        <f>C89-F89</f>
        <v>#REF!</v>
      </c>
      <c r="H89" s="8"/>
    </row>
    <row r="90" spans="1:9" ht="21.75" customHeight="1" x14ac:dyDescent="0.2">
      <c r="A90" s="478"/>
      <c r="B90" s="667" t="s">
        <v>1478</v>
      </c>
      <c r="C90" s="300">
        <f>'Общ. счетчики'!G36</f>
        <v>2175</v>
      </c>
      <c r="D90" s="478"/>
      <c r="E90" s="478"/>
      <c r="F90" s="480">
        <f>F88</f>
        <v>-857</v>
      </c>
      <c r="G90" s="552"/>
    </row>
    <row r="91" spans="1:9" ht="18" customHeight="1" x14ac:dyDescent="0.2">
      <c r="A91" s="264" t="s">
        <v>1042</v>
      </c>
      <c r="B91" s="257"/>
      <c r="C91" s="191"/>
      <c r="D91" s="191"/>
      <c r="E91" s="191"/>
      <c r="F91" s="191"/>
      <c r="G91" s="31"/>
    </row>
    <row r="92" spans="1:9" ht="38.25" customHeight="1" x14ac:dyDescent="0.2">
      <c r="A92" s="50" t="s">
        <v>1637</v>
      </c>
      <c r="B92" s="548" t="s">
        <v>1638</v>
      </c>
      <c r="C92" s="245">
        <v>11323464</v>
      </c>
      <c r="D92" s="191">
        <v>26753</v>
      </c>
      <c r="E92" s="191"/>
      <c r="F92" s="551">
        <f>E92-D92</f>
        <v>-26753</v>
      </c>
      <c r="G92" s="31"/>
    </row>
    <row r="94" spans="1:9" ht="21" customHeight="1" x14ac:dyDescent="0.2">
      <c r="A94" s="50" t="s">
        <v>1950</v>
      </c>
      <c r="B94" s="715" t="s">
        <v>1951</v>
      </c>
      <c r="C94" s="245" t="s">
        <v>1380</v>
      </c>
      <c r="D94" s="551">
        <v>73995</v>
      </c>
      <c r="E94" s="551"/>
      <c r="F94" s="541">
        <f>E94-D94</f>
        <v>-73995</v>
      </c>
    </row>
    <row r="95" spans="1:9" ht="21" customHeight="1" x14ac:dyDescent="0.2">
      <c r="A95" s="50" t="s">
        <v>1950</v>
      </c>
      <c r="B95" s="714" t="s">
        <v>1952</v>
      </c>
      <c r="C95" s="245" t="s">
        <v>1955</v>
      </c>
      <c r="D95" s="551">
        <v>13769</v>
      </c>
      <c r="E95" s="551"/>
      <c r="F95" s="541">
        <f>E95-D95</f>
        <v>-13769</v>
      </c>
    </row>
    <row r="96" spans="1:9" x14ac:dyDescent="0.2">
      <c r="E96" t="s">
        <v>1381</v>
      </c>
      <c r="F96" s="463">
        <f>SUM(F94:F95)</f>
        <v>-87764</v>
      </c>
    </row>
    <row r="97" spans="1:6" x14ac:dyDescent="0.2">
      <c r="F97" s="108"/>
    </row>
    <row r="98" spans="1:6" x14ac:dyDescent="0.2">
      <c r="D98" s="126" t="s">
        <v>1387</v>
      </c>
      <c r="E98" s="126"/>
      <c r="F98" s="126" t="s">
        <v>1388</v>
      </c>
    </row>
    <row r="99" spans="1:6" x14ac:dyDescent="0.2">
      <c r="A99" t="s">
        <v>1382</v>
      </c>
      <c r="C99" t="s">
        <v>1383</v>
      </c>
      <c r="D99" s="339">
        <v>17349.900000000001</v>
      </c>
      <c r="F99" s="340">
        <f>F96/D103*D99</f>
        <v>-34344.861873667833</v>
      </c>
    </row>
    <row r="100" spans="1:6" x14ac:dyDescent="0.2">
      <c r="C100" t="s">
        <v>1384</v>
      </c>
      <c r="D100">
        <v>16472.900000000001</v>
      </c>
      <c r="F100" s="340">
        <f>F96/D103*D100</f>
        <v>-32608.803229917339</v>
      </c>
    </row>
    <row r="101" spans="1:6" x14ac:dyDescent="0.2">
      <c r="C101" t="s">
        <v>1385</v>
      </c>
      <c r="D101">
        <v>6275</v>
      </c>
      <c r="F101" s="340">
        <f>F96/D103*D101</f>
        <v>-12421.628266287738</v>
      </c>
    </row>
    <row r="102" spans="1:6" x14ac:dyDescent="0.2">
      <c r="C102" t="s">
        <v>1386</v>
      </c>
      <c r="D102">
        <v>4237.7</v>
      </c>
      <c r="F102" s="340">
        <f>F96/D103*D102</f>
        <v>-8388.7066301270988</v>
      </c>
    </row>
    <row r="103" spans="1:6" x14ac:dyDescent="0.2">
      <c r="D103" s="342">
        <f>SUM(D99:D102)</f>
        <v>44335.5</v>
      </c>
      <c r="E103" s="13"/>
      <c r="F103" s="341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7" customWidth="1"/>
    <col min="2" max="2" width="32.85546875" style="377" customWidth="1"/>
    <col min="3" max="3" width="16.85546875" style="377" customWidth="1"/>
    <col min="4" max="4" width="14.5703125" style="392" customWidth="1"/>
    <col min="5" max="5" width="16.42578125" style="377" customWidth="1"/>
    <col min="6" max="6" width="9.7109375" style="377" customWidth="1"/>
    <col min="7" max="7" width="16" style="378" customWidth="1"/>
    <col min="8" max="16384" width="9.140625" style="377"/>
  </cols>
  <sheetData>
    <row r="1" spans="1:7" ht="21" x14ac:dyDescent="0.2">
      <c r="A1" s="874"/>
      <c r="B1" s="874"/>
      <c r="C1" s="874"/>
      <c r="D1" s="874"/>
      <c r="E1" s="874"/>
    </row>
    <row r="2" spans="1:7" ht="42" customHeight="1" x14ac:dyDescent="0.2">
      <c r="A2" s="875" t="s">
        <v>1428</v>
      </c>
      <c r="B2" s="875"/>
      <c r="C2" s="875"/>
      <c r="D2" s="875"/>
      <c r="E2" s="875"/>
    </row>
    <row r="3" spans="1:7" ht="20.25" customHeight="1" x14ac:dyDescent="0.2">
      <c r="A3" s="876" t="s">
        <v>1424</v>
      </c>
      <c r="B3" s="876"/>
      <c r="C3" s="876"/>
      <c r="D3" s="876"/>
      <c r="E3" s="876"/>
      <c r="F3" s="379"/>
    </row>
    <row r="4" spans="1:7" ht="31.5" customHeight="1" x14ac:dyDescent="0.35">
      <c r="A4" s="873" t="s">
        <v>1426</v>
      </c>
      <c r="B4" s="873"/>
      <c r="C4" s="380"/>
      <c r="D4" s="381"/>
      <c r="E4" s="452">
        <v>24861.41</v>
      </c>
    </row>
    <row r="5" spans="1:7" ht="15" x14ac:dyDescent="0.25">
      <c r="A5" s="375">
        <v>44335.5</v>
      </c>
      <c r="B5" s="382" t="s">
        <v>1334</v>
      </c>
      <c r="C5" s="383"/>
      <c r="D5" s="383"/>
      <c r="E5" s="384"/>
    </row>
    <row r="6" spans="1:7" ht="15" x14ac:dyDescent="0.25">
      <c r="A6" s="382" t="s">
        <v>1425</v>
      </c>
      <c r="B6" s="292">
        <f>E4*5.05/A5</f>
        <v>2.8318192080838154</v>
      </c>
      <c r="C6" s="383" t="s">
        <v>1027</v>
      </c>
      <c r="D6" s="383"/>
      <c r="E6" s="384"/>
    </row>
    <row r="7" spans="1:7" ht="15" x14ac:dyDescent="0.25">
      <c r="A7" s="385" t="s">
        <v>1017</v>
      </c>
      <c r="B7" s="385"/>
      <c r="C7" s="385"/>
      <c r="D7" s="385"/>
      <c r="E7" s="384"/>
    </row>
    <row r="8" spans="1:7" ht="15" x14ac:dyDescent="0.25">
      <c r="A8" s="382" t="s">
        <v>1429</v>
      </c>
      <c r="B8" s="382"/>
      <c r="C8" s="382"/>
      <c r="D8" s="382"/>
      <c r="E8" s="384"/>
    </row>
    <row r="9" spans="1:7" ht="15" x14ac:dyDescent="0.25">
      <c r="A9" s="872" t="s">
        <v>1022</v>
      </c>
      <c r="B9" s="872"/>
      <c r="C9" s="872"/>
      <c r="D9" s="872"/>
      <c r="E9" s="386"/>
    </row>
    <row r="10" spans="1:7" ht="15" x14ac:dyDescent="0.25">
      <c r="A10" s="382" t="s">
        <v>1018</v>
      </c>
      <c r="B10" s="382"/>
      <c r="C10" s="382"/>
      <c r="D10" s="382"/>
      <c r="E10" s="386"/>
    </row>
    <row r="11" spans="1:7" ht="15" x14ac:dyDescent="0.25">
      <c r="A11" s="872" t="s">
        <v>1023</v>
      </c>
      <c r="B11" s="872"/>
      <c r="C11" s="872"/>
      <c r="D11" s="872"/>
      <c r="E11" s="387"/>
    </row>
    <row r="12" spans="1:7" ht="15" x14ac:dyDescent="0.25">
      <c r="A12" s="388"/>
      <c r="B12" s="388"/>
      <c r="C12" s="388"/>
      <c r="D12" s="388"/>
      <c r="E12" s="389"/>
      <c r="F12" s="390"/>
    </row>
    <row r="13" spans="1:7" ht="15" x14ac:dyDescent="0.25">
      <c r="B13" s="391"/>
      <c r="C13" s="294" t="s">
        <v>2000</v>
      </c>
    </row>
    <row r="14" spans="1:7" s="397" customFormat="1" ht="25.5" x14ac:dyDescent="0.2">
      <c r="A14" s="393" t="s">
        <v>23</v>
      </c>
      <c r="B14" s="394" t="s">
        <v>24</v>
      </c>
      <c r="C14" s="394"/>
      <c r="D14" s="393" t="s">
        <v>26</v>
      </c>
      <c r="E14" s="395" t="s">
        <v>25</v>
      </c>
      <c r="F14" s="393" t="s">
        <v>1019</v>
      </c>
      <c r="G14" s="396" t="s">
        <v>1020</v>
      </c>
    </row>
    <row r="15" spans="1:7" ht="15" x14ac:dyDescent="0.25">
      <c r="A15" s="398"/>
      <c r="B15" s="399" t="s">
        <v>27</v>
      </c>
      <c r="C15" s="399"/>
      <c r="D15" s="400"/>
      <c r="E15" s="401"/>
      <c r="F15" s="400"/>
      <c r="G15" s="400"/>
    </row>
    <row r="16" spans="1:7" ht="15" x14ac:dyDescent="0.25">
      <c r="A16" s="398"/>
      <c r="B16" s="402" t="s">
        <v>71</v>
      </c>
      <c r="C16" s="398"/>
      <c r="D16" s="403"/>
      <c r="E16" s="401"/>
      <c r="F16" s="400"/>
      <c r="G16" s="400"/>
    </row>
    <row r="17" spans="1:7" ht="15" x14ac:dyDescent="0.25">
      <c r="A17" s="398">
        <v>1</v>
      </c>
      <c r="B17" s="404" t="s">
        <v>72</v>
      </c>
      <c r="C17" s="405" t="s">
        <v>73</v>
      </c>
      <c r="D17" s="400">
        <v>147.4</v>
      </c>
      <c r="E17" s="401">
        <f>$E$4*'МОП корп. 1'!D17/$A$5</f>
        <v>82.655475499317703</v>
      </c>
      <c r="F17" s="400">
        <v>5.05</v>
      </c>
      <c r="G17" s="400">
        <f>E17*F17</f>
        <v>417.41015127155441</v>
      </c>
    </row>
    <row r="18" spans="1:7" ht="15" x14ac:dyDescent="0.25">
      <c r="A18" s="398">
        <f>A17+1</f>
        <v>2</v>
      </c>
      <c r="B18" s="404" t="s">
        <v>74</v>
      </c>
      <c r="C18" s="405" t="s">
        <v>75</v>
      </c>
      <c r="D18" s="400">
        <v>92.7</v>
      </c>
      <c r="E18" s="401">
        <f>$E$4*D18/$A$5</f>
        <v>51.982107047399936</v>
      </c>
      <c r="F18" s="400">
        <v>5.05</v>
      </c>
      <c r="G18" s="400">
        <f t="shared" ref="G18:G24" si="0">E18*F18</f>
        <v>262.50964058936967</v>
      </c>
    </row>
    <row r="19" spans="1:7" ht="15" x14ac:dyDescent="0.25">
      <c r="A19" s="398">
        <f>A18+1</f>
        <v>3</v>
      </c>
      <c r="B19" s="404" t="s">
        <v>76</v>
      </c>
      <c r="C19" s="405" t="s">
        <v>77</v>
      </c>
      <c r="D19" s="400">
        <v>144.19999999999999</v>
      </c>
      <c r="E19" s="401">
        <f>$E$4*D19/$A$5</f>
        <v>80.861055407066559</v>
      </c>
      <c r="F19" s="400">
        <v>5.05</v>
      </c>
      <c r="G19" s="400">
        <f t="shared" si="0"/>
        <v>408.34832980568609</v>
      </c>
    </row>
    <row r="20" spans="1:7" ht="15" customHeight="1" x14ac:dyDescent="0.25">
      <c r="A20" s="398">
        <f t="shared" ref="A20:A27" si="1">A19+1</f>
        <v>4</v>
      </c>
      <c r="B20" s="406" t="s">
        <v>952</v>
      </c>
      <c r="C20" s="405" t="s">
        <v>1393</v>
      </c>
      <c r="D20" s="407">
        <v>315.5</v>
      </c>
      <c r="E20" s="401">
        <f>$E$4*D20/$A$5</f>
        <v>176.9186059703849</v>
      </c>
      <c r="F20" s="400">
        <v>5.05</v>
      </c>
      <c r="G20" s="400">
        <f t="shared" si="0"/>
        <v>893.43896015044368</v>
      </c>
    </row>
    <row r="21" spans="1:7" ht="15" x14ac:dyDescent="0.25">
      <c r="A21" s="398">
        <f t="shared" si="1"/>
        <v>5</v>
      </c>
      <c r="B21" s="404" t="s">
        <v>78</v>
      </c>
      <c r="C21" s="405" t="s">
        <v>79</v>
      </c>
      <c r="D21" s="400">
        <v>186.6</v>
      </c>
      <c r="E21" s="401">
        <f t="shared" ref="E21:E23" si="2">$E$4*D21/$A$5</f>
        <v>104.63712162939404</v>
      </c>
      <c r="F21" s="400">
        <v>5.05</v>
      </c>
      <c r="G21" s="400">
        <f>E21*F21</f>
        <v>528.41746422843994</v>
      </c>
    </row>
    <row r="22" spans="1:7" ht="15" x14ac:dyDescent="0.25">
      <c r="A22" s="398">
        <f t="shared" si="1"/>
        <v>6</v>
      </c>
      <c r="B22" s="404" t="s">
        <v>80</v>
      </c>
      <c r="C22" s="405" t="s">
        <v>81</v>
      </c>
      <c r="D22" s="400">
        <v>207.3</v>
      </c>
      <c r="E22" s="401">
        <f t="shared" si="2"/>
        <v>116.24477660114357</v>
      </c>
      <c r="F22" s="400">
        <v>5.05</v>
      </c>
      <c r="G22" s="400">
        <f t="shared" si="0"/>
        <v>587.03612183577502</v>
      </c>
    </row>
    <row r="23" spans="1:7" ht="24" customHeight="1" x14ac:dyDescent="0.25">
      <c r="A23" s="398">
        <f t="shared" si="1"/>
        <v>7</v>
      </c>
      <c r="B23" s="408" t="s">
        <v>1331</v>
      </c>
      <c r="C23" s="405" t="s">
        <v>79</v>
      </c>
      <c r="D23" s="400">
        <f>96.1+62.8</f>
        <v>158.89999999999998</v>
      </c>
      <c r="E23" s="401">
        <f t="shared" si="2"/>
        <v>89.104172705845187</v>
      </c>
      <c r="F23" s="400">
        <v>5.05</v>
      </c>
      <c r="G23" s="400">
        <f t="shared" si="0"/>
        <v>449.9760721645182</v>
      </c>
    </row>
    <row r="24" spans="1:7" ht="17.25" customHeight="1" x14ac:dyDescent="0.25">
      <c r="A24" s="398">
        <v>8</v>
      </c>
      <c r="B24" s="406" t="s">
        <v>1332</v>
      </c>
      <c r="C24" s="409" t="s">
        <v>105</v>
      </c>
      <c r="D24" s="400">
        <v>143.19999999999999</v>
      </c>
      <c r="E24" s="401">
        <f>$E$4*D24/$A$5</f>
        <v>80.30029912823808</v>
      </c>
      <c r="F24" s="400">
        <v>5.05</v>
      </c>
      <c r="G24" s="400">
        <f t="shared" si="0"/>
        <v>405.51651059760229</v>
      </c>
    </row>
    <row r="25" spans="1:7" ht="15" x14ac:dyDescent="0.25">
      <c r="A25" s="398"/>
      <c r="B25" s="410" t="s">
        <v>71</v>
      </c>
      <c r="C25" s="411"/>
      <c r="D25" s="412">
        <f>SUM(D17:D24)</f>
        <v>1395.8</v>
      </c>
      <c r="E25" s="412">
        <f>SUM(E17:E24)</f>
        <v>782.70361398878993</v>
      </c>
      <c r="F25" s="400">
        <v>5.05</v>
      </c>
      <c r="G25" s="413">
        <f>SUM(G17:G24)</f>
        <v>3952.6532506433887</v>
      </c>
    </row>
    <row r="26" spans="1:7" ht="15" x14ac:dyDescent="0.25">
      <c r="A26" s="398">
        <f>A23+1</f>
        <v>8</v>
      </c>
      <c r="B26" s="410" t="str">
        <f>'[1]Под 6'!A6</f>
        <v>Л/ 01</v>
      </c>
      <c r="C26" s="414" t="s">
        <v>292</v>
      </c>
      <c r="D26" s="412">
        <v>83.8</v>
      </c>
      <c r="E26" s="401">
        <f>$E$4*D26/$A$5</f>
        <v>46.99137616582648</v>
      </c>
      <c r="F26" s="400">
        <v>5.05</v>
      </c>
      <c r="G26" s="413">
        <f>E26*F26</f>
        <v>237.30644963742373</v>
      </c>
    </row>
    <row r="27" spans="1:7" ht="15" x14ac:dyDescent="0.25">
      <c r="A27" s="398">
        <f t="shared" si="1"/>
        <v>9</v>
      </c>
      <c r="B27" s="410" t="str">
        <f>'[1]Под 6'!A7</f>
        <v>2</v>
      </c>
      <c r="C27" s="415" t="s">
        <v>293</v>
      </c>
      <c r="D27" s="412">
        <v>45.4</v>
      </c>
      <c r="E27" s="401">
        <f t="shared" ref="E27:E57" si="3">$E$4*D27/$A$5</f>
        <v>25.458335058812914</v>
      </c>
      <c r="F27" s="400">
        <v>5.05</v>
      </c>
      <c r="G27" s="413">
        <f t="shared" ref="G27:G90" si="4">E27*F27</f>
        <v>128.56459204700522</v>
      </c>
    </row>
    <row r="28" spans="1:7" ht="15" x14ac:dyDescent="0.25">
      <c r="A28" s="398">
        <f>A27+1</f>
        <v>10</v>
      </c>
      <c r="B28" s="410" t="str">
        <f>'[1]Под 6'!A8</f>
        <v>3</v>
      </c>
      <c r="C28" s="415" t="s">
        <v>293</v>
      </c>
      <c r="D28" s="412">
        <v>45.4</v>
      </c>
      <c r="E28" s="401">
        <f t="shared" si="3"/>
        <v>25.458335058812914</v>
      </c>
      <c r="F28" s="400">
        <v>5.05</v>
      </c>
      <c r="G28" s="413">
        <f t="shared" si="4"/>
        <v>128.56459204700522</v>
      </c>
    </row>
    <row r="29" spans="1:7" ht="15" x14ac:dyDescent="0.25">
      <c r="A29" s="398">
        <f>A28+1</f>
        <v>11</v>
      </c>
      <c r="B29" s="410" t="str">
        <f>'[1]Под 6'!A9</f>
        <v>4</v>
      </c>
      <c r="C29" s="416" t="s">
        <v>294</v>
      </c>
      <c r="D29" s="412">
        <v>108.3</v>
      </c>
      <c r="E29" s="401">
        <f t="shared" si="3"/>
        <v>60.729904997124194</v>
      </c>
      <c r="F29" s="400">
        <v>5.05</v>
      </c>
      <c r="G29" s="413">
        <f t="shared" si="4"/>
        <v>306.68602023547714</v>
      </c>
    </row>
    <row r="30" spans="1:7" ht="15" x14ac:dyDescent="0.25">
      <c r="A30" s="398">
        <f t="shared" ref="A30:A93" si="5">A29+1</f>
        <v>12</v>
      </c>
      <c r="B30" s="410" t="str">
        <f>'[1]Под 6'!A10</f>
        <v>5</v>
      </c>
      <c r="C30" s="416" t="s">
        <v>295</v>
      </c>
      <c r="D30" s="412">
        <v>58.4</v>
      </c>
      <c r="E30" s="401">
        <f t="shared" si="3"/>
        <v>32.748166683583136</v>
      </c>
      <c r="F30" s="400">
        <v>5.05</v>
      </c>
      <c r="G30" s="413">
        <f t="shared" si="4"/>
        <v>165.37824175209482</v>
      </c>
    </row>
    <row r="31" spans="1:7" ht="15" x14ac:dyDescent="0.25">
      <c r="A31" s="398">
        <f t="shared" si="5"/>
        <v>13</v>
      </c>
      <c r="B31" s="410" t="str">
        <f>'[1]Под 6'!A11</f>
        <v>П/ 06</v>
      </c>
      <c r="C31" s="417" t="s">
        <v>296</v>
      </c>
      <c r="D31" s="412">
        <v>100.7</v>
      </c>
      <c r="E31" s="401">
        <f t="shared" si="3"/>
        <v>56.468157278027768</v>
      </c>
      <c r="F31" s="400">
        <v>5.05</v>
      </c>
      <c r="G31" s="413">
        <f t="shared" si="4"/>
        <v>285.16419425404024</v>
      </c>
    </row>
    <row r="32" spans="1:7" ht="15" x14ac:dyDescent="0.25">
      <c r="A32" s="398">
        <f t="shared" si="5"/>
        <v>14</v>
      </c>
      <c r="B32" s="410" t="str">
        <f>'[1]Под 6'!A12</f>
        <v>7</v>
      </c>
      <c r="C32" s="417" t="s">
        <v>297</v>
      </c>
      <c r="D32" s="412">
        <v>80.599999999999994</v>
      </c>
      <c r="E32" s="401">
        <f t="shared" si="3"/>
        <v>45.19695607357535</v>
      </c>
      <c r="F32" s="400">
        <v>5.05</v>
      </c>
      <c r="G32" s="413">
        <f t="shared" si="4"/>
        <v>228.24462817155552</v>
      </c>
    </row>
    <row r="33" spans="1:7" ht="15" x14ac:dyDescent="0.25">
      <c r="A33" s="398">
        <f t="shared" si="5"/>
        <v>15</v>
      </c>
      <c r="B33" s="410" t="str">
        <f>'[1]Под 6'!A13</f>
        <v>8</v>
      </c>
      <c r="C33" s="417" t="s">
        <v>298</v>
      </c>
      <c r="D33" s="412">
        <v>111.3</v>
      </c>
      <c r="E33" s="401">
        <f t="shared" si="3"/>
        <v>62.412173833609629</v>
      </c>
      <c r="F33" s="400">
        <v>5.05</v>
      </c>
      <c r="G33" s="413">
        <f t="shared" si="4"/>
        <v>315.1814778597286</v>
      </c>
    </row>
    <row r="34" spans="1:7" ht="15" x14ac:dyDescent="0.25">
      <c r="A34" s="398">
        <f t="shared" si="5"/>
        <v>16</v>
      </c>
      <c r="B34" s="410" t="str">
        <f>'[1]Под 6'!A14</f>
        <v>9</v>
      </c>
      <c r="C34" s="417" t="s">
        <v>299</v>
      </c>
      <c r="D34" s="412">
        <v>86.9</v>
      </c>
      <c r="E34" s="401">
        <f t="shared" si="3"/>
        <v>48.72972063019477</v>
      </c>
      <c r="F34" s="400">
        <v>5.05</v>
      </c>
      <c r="G34" s="413">
        <f t="shared" si="4"/>
        <v>246.08508918248359</v>
      </c>
    </row>
    <row r="35" spans="1:7" ht="15" x14ac:dyDescent="0.25">
      <c r="A35" s="398">
        <f t="shared" si="5"/>
        <v>17</v>
      </c>
      <c r="B35" s="410" t="str">
        <f>'[1]Под 6'!A15</f>
        <v>Л/10</v>
      </c>
      <c r="C35" s="417" t="s">
        <v>300</v>
      </c>
      <c r="D35" s="412">
        <v>84.4</v>
      </c>
      <c r="E35" s="401">
        <f t="shared" si="3"/>
        <v>47.327829933123574</v>
      </c>
      <c r="F35" s="400">
        <v>5.05</v>
      </c>
      <c r="G35" s="413">
        <f t="shared" si="4"/>
        <v>239.00554116227403</v>
      </c>
    </row>
    <row r="36" spans="1:7" ht="15" x14ac:dyDescent="0.25">
      <c r="A36" s="398">
        <f t="shared" si="5"/>
        <v>18</v>
      </c>
      <c r="B36" s="410" t="str">
        <f>'[1]Под 6'!A16</f>
        <v>11</v>
      </c>
      <c r="C36" s="415" t="s">
        <v>301</v>
      </c>
      <c r="D36" s="412">
        <v>44.5</v>
      </c>
      <c r="E36" s="401">
        <f t="shared" si="3"/>
        <v>24.953654407867283</v>
      </c>
      <c r="F36" s="400">
        <v>5.05</v>
      </c>
      <c r="G36" s="413">
        <f t="shared" si="4"/>
        <v>126.01595475972978</v>
      </c>
    </row>
    <row r="37" spans="1:7" ht="15" x14ac:dyDescent="0.25">
      <c r="A37" s="398">
        <f t="shared" si="5"/>
        <v>19</v>
      </c>
      <c r="B37" s="410" t="str">
        <f>'[1]Под 6'!A17</f>
        <v>12</v>
      </c>
      <c r="C37" s="418" t="s">
        <v>302</v>
      </c>
      <c r="D37" s="412">
        <v>45.3</v>
      </c>
      <c r="E37" s="401">
        <f t="shared" si="3"/>
        <v>25.402259430930066</v>
      </c>
      <c r="F37" s="400">
        <v>5.05</v>
      </c>
      <c r="G37" s="413">
        <f t="shared" si="4"/>
        <v>128.28141012619682</v>
      </c>
    </row>
    <row r="38" spans="1:7" ht="15" x14ac:dyDescent="0.25">
      <c r="A38" s="398">
        <f t="shared" si="5"/>
        <v>20</v>
      </c>
      <c r="B38" s="410" t="str">
        <f>'[1]Под 6'!A18</f>
        <v>13</v>
      </c>
      <c r="C38" s="419" t="s">
        <v>303</v>
      </c>
      <c r="D38" s="412">
        <f>107.8</f>
        <v>107.8</v>
      </c>
      <c r="E38" s="401">
        <f t="shared" si="3"/>
        <v>60.449526857709962</v>
      </c>
      <c r="F38" s="400">
        <v>5.05</v>
      </c>
      <c r="G38" s="413">
        <f t="shared" si="4"/>
        <v>305.27011063143527</v>
      </c>
    </row>
    <row r="39" spans="1:7" ht="15" x14ac:dyDescent="0.25">
      <c r="A39" s="398">
        <f t="shared" si="5"/>
        <v>21</v>
      </c>
      <c r="B39" s="410" t="str">
        <f>'[1]Под 6'!A19</f>
        <v>14</v>
      </c>
      <c r="C39" s="419" t="s">
        <v>304</v>
      </c>
      <c r="D39" s="412">
        <v>57.3</v>
      </c>
      <c r="E39" s="401">
        <f t="shared" si="3"/>
        <v>32.131334776871803</v>
      </c>
      <c r="F39" s="400">
        <v>5.05</v>
      </c>
      <c r="G39" s="413">
        <f t="shared" si="4"/>
        <v>162.26324062320259</v>
      </c>
    </row>
    <row r="40" spans="1:7" ht="15" x14ac:dyDescent="0.25">
      <c r="A40" s="398">
        <f t="shared" si="5"/>
        <v>22</v>
      </c>
      <c r="B40" s="410" t="str">
        <f>'[1]Под 6'!A20</f>
        <v>П/ 15</v>
      </c>
      <c r="C40" s="416" t="s">
        <v>305</v>
      </c>
      <c r="D40" s="412">
        <v>110.6</v>
      </c>
      <c r="E40" s="401">
        <f t="shared" si="3"/>
        <v>62.019644438429701</v>
      </c>
      <c r="F40" s="400">
        <v>5.05</v>
      </c>
      <c r="G40" s="413">
        <f t="shared" si="4"/>
        <v>313.19920441406998</v>
      </c>
    </row>
    <row r="41" spans="1:7" ht="15" x14ac:dyDescent="0.25">
      <c r="A41" s="398">
        <f t="shared" si="5"/>
        <v>23</v>
      </c>
      <c r="B41" s="410" t="str">
        <f>'[1]Под 6'!A21</f>
        <v>16</v>
      </c>
      <c r="C41" s="417" t="s">
        <v>306</v>
      </c>
      <c r="D41" s="412">
        <v>79.3</v>
      </c>
      <c r="E41" s="401">
        <f t="shared" si="3"/>
        <v>44.467972911098329</v>
      </c>
      <c r="F41" s="400">
        <v>5.05</v>
      </c>
      <c r="G41" s="413">
        <f t="shared" si="4"/>
        <v>224.56326320104654</v>
      </c>
    </row>
    <row r="42" spans="1:7" ht="15" x14ac:dyDescent="0.25">
      <c r="A42" s="398">
        <f t="shared" si="5"/>
        <v>24</v>
      </c>
      <c r="B42" s="410" t="str">
        <f>'[1]Под 6'!A22</f>
        <v>17</v>
      </c>
      <c r="C42" s="417" t="s">
        <v>307</v>
      </c>
      <c r="D42" s="412">
        <v>118.8</v>
      </c>
      <c r="E42" s="401">
        <f t="shared" si="3"/>
        <v>66.617845924823214</v>
      </c>
      <c r="F42" s="400">
        <v>5.05</v>
      </c>
      <c r="G42" s="413">
        <f t="shared" si="4"/>
        <v>336.42012192035725</v>
      </c>
    </row>
    <row r="43" spans="1:7" ht="15" x14ac:dyDescent="0.25">
      <c r="A43" s="398">
        <f t="shared" si="5"/>
        <v>25</v>
      </c>
      <c r="B43" s="410" t="str">
        <f>'[1]Под 6'!A23</f>
        <v>18</v>
      </c>
      <c r="C43" s="417" t="s">
        <v>308</v>
      </c>
      <c r="D43" s="412">
        <v>85.8</v>
      </c>
      <c r="E43" s="401">
        <f t="shared" si="3"/>
        <v>48.112888723483444</v>
      </c>
      <c r="F43" s="400">
        <v>5.05</v>
      </c>
      <c r="G43" s="413">
        <f t="shared" si="4"/>
        <v>242.97008805359138</v>
      </c>
    </row>
    <row r="44" spans="1:7" ht="15" x14ac:dyDescent="0.25">
      <c r="A44" s="398">
        <f t="shared" si="5"/>
        <v>26</v>
      </c>
      <c r="B44" s="410" t="str">
        <f>'[1]Под 6'!A24</f>
        <v>Л/ 19</v>
      </c>
      <c r="C44" s="417" t="s">
        <v>309</v>
      </c>
      <c r="D44" s="412">
        <v>84.9</v>
      </c>
      <c r="E44" s="401">
        <f t="shared" si="3"/>
        <v>47.608208072537813</v>
      </c>
      <c r="F44" s="400">
        <v>5.05</v>
      </c>
      <c r="G44" s="413">
        <f t="shared" si="4"/>
        <v>240.42145076631596</v>
      </c>
    </row>
    <row r="45" spans="1:7" ht="15" x14ac:dyDescent="0.25">
      <c r="A45" s="398">
        <f t="shared" si="5"/>
        <v>27</v>
      </c>
      <c r="B45" s="410" t="str">
        <f>'[1]Под 6'!A25</f>
        <v>20</v>
      </c>
      <c r="C45" s="419" t="s">
        <v>310</v>
      </c>
      <c r="D45" s="412">
        <v>44.6</v>
      </c>
      <c r="E45" s="401">
        <f t="shared" si="3"/>
        <v>25.009730035750131</v>
      </c>
      <c r="F45" s="400">
        <v>5.05</v>
      </c>
      <c r="G45" s="413">
        <f t="shared" si="4"/>
        <v>126.29913668053815</v>
      </c>
    </row>
    <row r="46" spans="1:7" ht="15" x14ac:dyDescent="0.25">
      <c r="A46" s="398">
        <f t="shared" si="5"/>
        <v>28</v>
      </c>
      <c r="B46" s="410" t="str">
        <f>'[1]Под 6'!A26</f>
        <v>21</v>
      </c>
      <c r="C46" s="419" t="s">
        <v>311</v>
      </c>
      <c r="D46" s="412">
        <v>45.6</v>
      </c>
      <c r="E46" s="401">
        <f t="shared" si="3"/>
        <v>25.570486314578613</v>
      </c>
      <c r="F46" s="400">
        <v>5.05</v>
      </c>
      <c r="G46" s="413">
        <f t="shared" si="4"/>
        <v>129.130955888622</v>
      </c>
    </row>
    <row r="47" spans="1:7" ht="15" x14ac:dyDescent="0.25">
      <c r="A47" s="398">
        <f t="shared" si="5"/>
        <v>29</v>
      </c>
      <c r="B47" s="410" t="str">
        <f>'[1]Под 6'!A27</f>
        <v>22</v>
      </c>
      <c r="C47" s="419" t="s">
        <v>312</v>
      </c>
      <c r="D47" s="412">
        <v>106.6</v>
      </c>
      <c r="E47" s="401">
        <f t="shared" si="3"/>
        <v>59.776619323115781</v>
      </c>
      <c r="F47" s="400">
        <v>5.05</v>
      </c>
      <c r="G47" s="413">
        <f t="shared" si="4"/>
        <v>301.87192758173467</v>
      </c>
    </row>
    <row r="48" spans="1:7" ht="15" x14ac:dyDescent="0.25">
      <c r="A48" s="398">
        <f t="shared" si="5"/>
        <v>30</v>
      </c>
      <c r="B48" s="410" t="str">
        <f>'[1]Под 6'!A28</f>
        <v>23</v>
      </c>
      <c r="C48" s="419" t="s">
        <v>313</v>
      </c>
      <c r="D48" s="412">
        <v>57.8</v>
      </c>
      <c r="E48" s="401">
        <f t="shared" si="3"/>
        <v>32.411712916286042</v>
      </c>
      <c r="F48" s="400">
        <v>5.05</v>
      </c>
      <c r="G48" s="413">
        <f t="shared" si="4"/>
        <v>163.67915022724452</v>
      </c>
    </row>
    <row r="49" spans="1:7" ht="15" x14ac:dyDescent="0.25">
      <c r="A49" s="398">
        <f t="shared" si="5"/>
        <v>31</v>
      </c>
      <c r="B49" s="410" t="str">
        <f>'[1]Под 6'!A29</f>
        <v>П/ 24</v>
      </c>
      <c r="C49" s="417" t="s">
        <v>314</v>
      </c>
      <c r="D49" s="412">
        <v>99.7</v>
      </c>
      <c r="E49" s="401">
        <f t="shared" si="3"/>
        <v>55.90740099919929</v>
      </c>
      <c r="F49" s="400">
        <v>5.05</v>
      </c>
      <c r="G49" s="413">
        <f t="shared" si="4"/>
        <v>282.33237504595638</v>
      </c>
    </row>
    <row r="50" spans="1:7" ht="15" x14ac:dyDescent="0.25">
      <c r="A50" s="398">
        <f t="shared" si="5"/>
        <v>32</v>
      </c>
      <c r="B50" s="410" t="str">
        <f>'[1]Под 6'!A30</f>
        <v>25</v>
      </c>
      <c r="C50" s="417" t="s">
        <v>315</v>
      </c>
      <c r="D50" s="412">
        <f>81</f>
        <v>81</v>
      </c>
      <c r="E50" s="401">
        <f t="shared" si="3"/>
        <v>45.421258585106742</v>
      </c>
      <c r="F50" s="400">
        <v>5.05</v>
      </c>
      <c r="G50" s="413">
        <f t="shared" si="4"/>
        <v>229.37735585478904</v>
      </c>
    </row>
    <row r="51" spans="1:7" ht="15" x14ac:dyDescent="0.25">
      <c r="A51" s="398">
        <f t="shared" si="5"/>
        <v>33</v>
      </c>
      <c r="B51" s="410" t="str">
        <f>'[1]Под 6'!A31</f>
        <v>26</v>
      </c>
      <c r="C51" s="419" t="s">
        <v>316</v>
      </c>
      <c r="D51" s="412">
        <v>118.8</v>
      </c>
      <c r="E51" s="401">
        <f t="shared" si="3"/>
        <v>66.617845924823214</v>
      </c>
      <c r="F51" s="400">
        <v>5.05</v>
      </c>
      <c r="G51" s="413">
        <f t="shared" si="4"/>
        <v>336.42012192035725</v>
      </c>
    </row>
    <row r="52" spans="1:7" ht="15" x14ac:dyDescent="0.25">
      <c r="A52" s="398">
        <f t="shared" si="5"/>
        <v>34</v>
      </c>
      <c r="B52" s="410" t="str">
        <f>'[1]Под 6'!A32</f>
        <v>27</v>
      </c>
      <c r="C52" s="417" t="s">
        <v>317</v>
      </c>
      <c r="D52" s="412">
        <v>85.3</v>
      </c>
      <c r="E52" s="401">
        <f t="shared" si="3"/>
        <v>47.832510584069198</v>
      </c>
      <c r="F52" s="400">
        <v>5.05</v>
      </c>
      <c r="G52" s="413">
        <f t="shared" si="4"/>
        <v>241.55417844954943</v>
      </c>
    </row>
    <row r="53" spans="1:7" ht="15" x14ac:dyDescent="0.25">
      <c r="A53" s="398">
        <f t="shared" si="5"/>
        <v>35</v>
      </c>
      <c r="B53" s="410" t="str">
        <f>'[1]Под 6'!A33</f>
        <v>Л/ 28</v>
      </c>
      <c r="C53" s="417" t="s">
        <v>318</v>
      </c>
      <c r="D53" s="412">
        <v>84</v>
      </c>
      <c r="E53" s="401">
        <f t="shared" si="3"/>
        <v>47.103527421592176</v>
      </c>
      <c r="F53" s="400">
        <v>5.05</v>
      </c>
      <c r="G53" s="413">
        <f t="shared" si="4"/>
        <v>237.87281347904047</v>
      </c>
    </row>
    <row r="54" spans="1:7" ht="15" x14ac:dyDescent="0.25">
      <c r="A54" s="398">
        <f t="shared" si="5"/>
        <v>36</v>
      </c>
      <c r="B54" s="410" t="str">
        <f>'[1]Под 6'!A34</f>
        <v>29</v>
      </c>
      <c r="C54" s="417" t="s">
        <v>319</v>
      </c>
      <c r="D54" s="412">
        <v>46.9</v>
      </c>
      <c r="E54" s="401">
        <f t="shared" si="3"/>
        <v>26.299469477055631</v>
      </c>
      <c r="F54" s="400">
        <v>5.05</v>
      </c>
      <c r="G54" s="413">
        <f t="shared" si="4"/>
        <v>132.81232085913092</v>
      </c>
    </row>
    <row r="55" spans="1:7" ht="15" x14ac:dyDescent="0.25">
      <c r="A55" s="398">
        <f t="shared" si="5"/>
        <v>37</v>
      </c>
      <c r="B55" s="410" t="str">
        <f>'[1]Под 6'!A35</f>
        <v>30</v>
      </c>
      <c r="C55" s="417" t="s">
        <v>320</v>
      </c>
      <c r="D55" s="412">
        <v>45.1</v>
      </c>
      <c r="E55" s="401">
        <f t="shared" si="3"/>
        <v>25.290108175164374</v>
      </c>
      <c r="F55" s="400">
        <v>5.05</v>
      </c>
      <c r="G55" s="413">
        <f t="shared" si="4"/>
        <v>127.71504628458008</v>
      </c>
    </row>
    <row r="56" spans="1:7" ht="15" x14ac:dyDescent="0.25">
      <c r="A56" s="398">
        <f t="shared" si="5"/>
        <v>38</v>
      </c>
      <c r="B56" s="410" t="str">
        <f>'[1]Под 6'!A36</f>
        <v>31</v>
      </c>
      <c r="C56" s="417" t="s">
        <v>321</v>
      </c>
      <c r="D56" s="412">
        <v>110.2</v>
      </c>
      <c r="E56" s="401">
        <f t="shared" si="3"/>
        <v>61.795341926898317</v>
      </c>
      <c r="F56" s="400">
        <v>5.05</v>
      </c>
      <c r="G56" s="413">
        <f t="shared" si="4"/>
        <v>312.06647673083648</v>
      </c>
    </row>
    <row r="57" spans="1:7" ht="15" x14ac:dyDescent="0.25">
      <c r="A57" s="398">
        <f t="shared" si="5"/>
        <v>39</v>
      </c>
      <c r="B57" s="410" t="str">
        <f>'[1]Под 6'!A37</f>
        <v>32</v>
      </c>
      <c r="C57" s="417" t="s">
        <v>322</v>
      </c>
      <c r="D57" s="412">
        <v>58.5</v>
      </c>
      <c r="E57" s="401">
        <f t="shared" si="3"/>
        <v>32.804242311465984</v>
      </c>
      <c r="F57" s="400">
        <v>5.05</v>
      </c>
      <c r="G57" s="413">
        <f t="shared" si="4"/>
        <v>165.66142367290323</v>
      </c>
    </row>
    <row r="58" spans="1:7" ht="15" x14ac:dyDescent="0.25">
      <c r="A58" s="398">
        <f t="shared" si="5"/>
        <v>40</v>
      </c>
      <c r="B58" s="410" t="str">
        <f>'[1]Под 6'!A38</f>
        <v>П/ 33</v>
      </c>
      <c r="C58" s="417" t="s">
        <v>323</v>
      </c>
      <c r="D58" s="412">
        <v>98.9</v>
      </c>
      <c r="E58" s="401">
        <f t="shared" ref="E58:E89" si="6">$E$4*D58/$A$5</f>
        <v>55.458795976136507</v>
      </c>
      <c r="F58" s="400">
        <v>5.05</v>
      </c>
      <c r="G58" s="413">
        <f t="shared" si="4"/>
        <v>280.06691967948933</v>
      </c>
    </row>
    <row r="59" spans="1:7" ht="15" x14ac:dyDescent="0.25">
      <c r="A59" s="398">
        <f t="shared" si="5"/>
        <v>41</v>
      </c>
      <c r="B59" s="410" t="str">
        <f>'[1]Под 6'!A39</f>
        <v>34</v>
      </c>
      <c r="C59" s="417" t="s">
        <v>324</v>
      </c>
      <c r="D59" s="412">
        <v>80.099999999999994</v>
      </c>
      <c r="E59" s="401">
        <f t="shared" si="6"/>
        <v>44.916577934161111</v>
      </c>
      <c r="F59" s="400">
        <v>5.05</v>
      </c>
      <c r="G59" s="413">
        <f t="shared" si="4"/>
        <v>226.82871856751359</v>
      </c>
    </row>
    <row r="60" spans="1:7" ht="15" x14ac:dyDescent="0.25">
      <c r="A60" s="398">
        <f t="shared" si="5"/>
        <v>42</v>
      </c>
      <c r="B60" s="410" t="str">
        <f>'[1]Под 6'!A40</f>
        <v>35</v>
      </c>
      <c r="C60" s="417" t="s">
        <v>325</v>
      </c>
      <c r="D60" s="412">
        <v>117.6</v>
      </c>
      <c r="E60" s="401">
        <f t="shared" si="6"/>
        <v>65.944938390229041</v>
      </c>
      <c r="F60" s="400">
        <v>5.05</v>
      </c>
      <c r="G60" s="413">
        <f t="shared" si="4"/>
        <v>333.02193887065664</v>
      </c>
    </row>
    <row r="61" spans="1:7" ht="15" x14ac:dyDescent="0.25">
      <c r="A61" s="398">
        <f t="shared" si="5"/>
        <v>43</v>
      </c>
      <c r="B61" s="410" t="str">
        <f>'[1]Под 6'!A41</f>
        <v>36</v>
      </c>
      <c r="C61" s="417" t="s">
        <v>326</v>
      </c>
      <c r="D61" s="412">
        <v>84.7</v>
      </c>
      <c r="E61" s="401">
        <f t="shared" si="6"/>
        <v>47.496056816772118</v>
      </c>
      <c r="F61" s="400">
        <v>5.05</v>
      </c>
      <c r="G61" s="413">
        <f t="shared" si="4"/>
        <v>239.85508692469918</v>
      </c>
    </row>
    <row r="62" spans="1:7" ht="15" x14ac:dyDescent="0.25">
      <c r="A62" s="398">
        <f t="shared" si="5"/>
        <v>44</v>
      </c>
      <c r="B62" s="410" t="str">
        <f>'[1]Под 6'!A42</f>
        <v>Л/37</v>
      </c>
      <c r="C62" s="417" t="s">
        <v>327</v>
      </c>
      <c r="D62" s="412">
        <v>83.1</v>
      </c>
      <c r="E62" s="401">
        <f t="shared" si="6"/>
        <v>46.598846770646546</v>
      </c>
      <c r="F62" s="400">
        <v>5.05</v>
      </c>
      <c r="G62" s="413">
        <f t="shared" si="4"/>
        <v>235.32417619176505</v>
      </c>
    </row>
    <row r="63" spans="1:7" ht="15" x14ac:dyDescent="0.25">
      <c r="A63" s="398">
        <f t="shared" si="5"/>
        <v>45</v>
      </c>
      <c r="B63" s="410" t="str">
        <f>'[1]Под 6'!A43</f>
        <v>38</v>
      </c>
      <c r="C63" s="420" t="s">
        <v>328</v>
      </c>
      <c r="D63" s="412">
        <v>44.7</v>
      </c>
      <c r="E63" s="401">
        <f t="shared" si="6"/>
        <v>25.065805663632979</v>
      </c>
      <c r="F63" s="400">
        <v>5.05</v>
      </c>
      <c r="G63" s="413">
        <f t="shared" si="4"/>
        <v>126.58231860134654</v>
      </c>
    </row>
    <row r="64" spans="1:7" ht="15" x14ac:dyDescent="0.25">
      <c r="A64" s="398">
        <f t="shared" si="5"/>
        <v>46</v>
      </c>
      <c r="B64" s="410" t="str">
        <f>'[1]Под 6'!A44</f>
        <v>39</v>
      </c>
      <c r="C64" s="421" t="s">
        <v>1000</v>
      </c>
      <c r="D64" s="412">
        <v>46.4</v>
      </c>
      <c r="E64" s="401">
        <f t="shared" si="6"/>
        <v>26.019091337641392</v>
      </c>
      <c r="F64" s="400">
        <v>5.05</v>
      </c>
      <c r="G64" s="413">
        <f t="shared" si="4"/>
        <v>131.39641125508902</v>
      </c>
    </row>
    <row r="65" spans="1:7" ht="15" x14ac:dyDescent="0.25">
      <c r="A65" s="398">
        <f t="shared" si="5"/>
        <v>47</v>
      </c>
      <c r="B65" s="410" t="str">
        <f>'[1]Под 6'!A45</f>
        <v>40</v>
      </c>
      <c r="C65" s="422" t="s">
        <v>329</v>
      </c>
      <c r="D65" s="412">
        <v>107.1</v>
      </c>
      <c r="E65" s="401">
        <f t="shared" si="6"/>
        <v>60.056997462530028</v>
      </c>
      <c r="F65" s="400">
        <v>5.05</v>
      </c>
      <c r="G65" s="413">
        <f t="shared" si="4"/>
        <v>303.28783718577665</v>
      </c>
    </row>
    <row r="66" spans="1:7" ht="15" x14ac:dyDescent="0.25">
      <c r="A66" s="398">
        <f t="shared" si="5"/>
        <v>48</v>
      </c>
      <c r="B66" s="410" t="str">
        <f>'[1]Под 6'!A46</f>
        <v>41</v>
      </c>
      <c r="C66" s="419" t="s">
        <v>330</v>
      </c>
      <c r="D66" s="412">
        <v>57.7</v>
      </c>
      <c r="E66" s="401">
        <f t="shared" si="6"/>
        <v>32.355637288403202</v>
      </c>
      <c r="F66" s="400">
        <v>5.05</v>
      </c>
      <c r="G66" s="413">
        <f t="shared" si="4"/>
        <v>163.39596830643617</v>
      </c>
    </row>
    <row r="67" spans="1:7" ht="15" x14ac:dyDescent="0.25">
      <c r="A67" s="398">
        <f t="shared" si="5"/>
        <v>49</v>
      </c>
      <c r="B67" s="410" t="str">
        <f>'[1]Под 6'!A47</f>
        <v>П/42</v>
      </c>
      <c r="C67" s="423" t="s">
        <v>331</v>
      </c>
      <c r="D67" s="412">
        <v>100</v>
      </c>
      <c r="E67" s="401">
        <f t="shared" si="6"/>
        <v>56.075627882847833</v>
      </c>
      <c r="F67" s="400">
        <v>5.05</v>
      </c>
      <c r="G67" s="413">
        <f t="shared" si="4"/>
        <v>283.18192080838156</v>
      </c>
    </row>
    <row r="68" spans="1:7" ht="15" x14ac:dyDescent="0.25">
      <c r="A68" s="398">
        <f t="shared" si="5"/>
        <v>50</v>
      </c>
      <c r="B68" s="410">
        <f>'[1]Под 6'!A48</f>
        <v>43</v>
      </c>
      <c r="C68" s="419" t="s">
        <v>332</v>
      </c>
      <c r="D68" s="412">
        <v>78.400000000000006</v>
      </c>
      <c r="E68" s="401">
        <f t="shared" si="6"/>
        <v>43.963292260152706</v>
      </c>
      <c r="F68" s="400">
        <v>5.05</v>
      </c>
      <c r="G68" s="413">
        <f t="shared" si="4"/>
        <v>222.01462591377117</v>
      </c>
    </row>
    <row r="69" spans="1:7" ht="15" x14ac:dyDescent="0.25">
      <c r="A69" s="398">
        <f t="shared" si="5"/>
        <v>51</v>
      </c>
      <c r="B69" s="410">
        <f>'[1]Под 6'!A49</f>
        <v>44</v>
      </c>
      <c r="C69" s="417" t="s">
        <v>333</v>
      </c>
      <c r="D69" s="412">
        <v>117.8</v>
      </c>
      <c r="E69" s="401">
        <f t="shared" si="6"/>
        <v>66.057089645994736</v>
      </c>
      <c r="F69" s="400">
        <v>5.05</v>
      </c>
      <c r="G69" s="413">
        <f t="shared" si="4"/>
        <v>333.58830271227339</v>
      </c>
    </row>
    <row r="70" spans="1:7" ht="15" x14ac:dyDescent="0.25">
      <c r="A70" s="398">
        <f t="shared" si="5"/>
        <v>52</v>
      </c>
      <c r="B70" s="410">
        <f>'[1]Под 6'!A50</f>
        <v>45</v>
      </c>
      <c r="C70" s="419" t="s">
        <v>334</v>
      </c>
      <c r="D70" s="412">
        <f>85.5</f>
        <v>85.5</v>
      </c>
      <c r="E70" s="401">
        <f t="shared" si="6"/>
        <v>47.9446618398349</v>
      </c>
      <c r="F70" s="400">
        <v>5.05</v>
      </c>
      <c r="G70" s="413">
        <f t="shared" si="4"/>
        <v>242.12054229116623</v>
      </c>
    </row>
    <row r="71" spans="1:7" ht="15" x14ac:dyDescent="0.25">
      <c r="A71" s="398">
        <f t="shared" si="5"/>
        <v>53</v>
      </c>
      <c r="B71" s="410" t="str">
        <f>'[1]Под 6'!A51</f>
        <v>Л/ 46</v>
      </c>
      <c r="C71" s="417" t="s">
        <v>335</v>
      </c>
      <c r="D71" s="412">
        <v>84.4</v>
      </c>
      <c r="E71" s="401">
        <f t="shared" si="6"/>
        <v>47.327829933123574</v>
      </c>
      <c r="F71" s="400">
        <v>5.05</v>
      </c>
      <c r="G71" s="413">
        <f t="shared" si="4"/>
        <v>239.00554116227403</v>
      </c>
    </row>
    <row r="72" spans="1:7" ht="15" x14ac:dyDescent="0.25">
      <c r="A72" s="398">
        <f t="shared" si="5"/>
        <v>54</v>
      </c>
      <c r="B72" s="410">
        <f>'[1]Под 6'!A52</f>
        <v>47</v>
      </c>
      <c r="C72" s="417" t="s">
        <v>336</v>
      </c>
      <c r="D72" s="412">
        <v>45.5</v>
      </c>
      <c r="E72" s="401">
        <f t="shared" si="6"/>
        <v>25.514410686695765</v>
      </c>
      <c r="F72" s="400">
        <v>5.05</v>
      </c>
      <c r="G72" s="413">
        <f t="shared" si="4"/>
        <v>128.84777396781359</v>
      </c>
    </row>
    <row r="73" spans="1:7" ht="15" x14ac:dyDescent="0.25">
      <c r="A73" s="398">
        <f t="shared" si="5"/>
        <v>55</v>
      </c>
      <c r="B73" s="410">
        <f>'[1]Под 6'!A53</f>
        <v>48</v>
      </c>
      <c r="C73" s="417" t="s">
        <v>337</v>
      </c>
      <c r="D73" s="412">
        <v>45.7</v>
      </c>
      <c r="E73" s="401">
        <f t="shared" si="6"/>
        <v>25.626561942461461</v>
      </c>
      <c r="F73" s="400">
        <v>5.05</v>
      </c>
      <c r="G73" s="413">
        <f t="shared" si="4"/>
        <v>129.41413780943037</v>
      </c>
    </row>
    <row r="74" spans="1:7" ht="15" x14ac:dyDescent="0.25">
      <c r="A74" s="398">
        <f t="shared" si="5"/>
        <v>56</v>
      </c>
      <c r="B74" s="410">
        <f>'[1]Под 6'!A54</f>
        <v>49</v>
      </c>
      <c r="C74" s="424" t="s">
        <v>338</v>
      </c>
      <c r="D74" s="412">
        <v>107.4</v>
      </c>
      <c r="E74" s="401">
        <f t="shared" si="6"/>
        <v>60.225224346178578</v>
      </c>
      <c r="F74" s="400">
        <v>5.05</v>
      </c>
      <c r="G74" s="413">
        <f t="shared" si="4"/>
        <v>304.13738294820183</v>
      </c>
    </row>
    <row r="75" spans="1:7" ht="15" x14ac:dyDescent="0.25">
      <c r="A75" s="398">
        <f t="shared" si="5"/>
        <v>57</v>
      </c>
      <c r="B75" s="410">
        <f>'[1]Под 6'!A55</f>
        <v>50</v>
      </c>
      <c r="C75" s="411" t="s">
        <v>339</v>
      </c>
      <c r="D75" s="412">
        <v>57.6</v>
      </c>
      <c r="E75" s="401">
        <f t="shared" si="6"/>
        <v>32.299561660520354</v>
      </c>
      <c r="F75" s="400">
        <v>5.05</v>
      </c>
      <c r="G75" s="413">
        <f t="shared" si="4"/>
        <v>163.11278638562777</v>
      </c>
    </row>
    <row r="76" spans="1:7" ht="15" x14ac:dyDescent="0.25">
      <c r="A76" s="425">
        <f t="shared" si="5"/>
        <v>58</v>
      </c>
      <c r="B76" s="410" t="str">
        <f>'[1]Под 6'!A61</f>
        <v>П/ 51</v>
      </c>
      <c r="C76" s="416" t="s">
        <v>340</v>
      </c>
      <c r="D76" s="412">
        <v>101</v>
      </c>
      <c r="E76" s="401">
        <f t="shared" si="6"/>
        <v>56.636384161676311</v>
      </c>
      <c r="F76" s="400">
        <v>5.05</v>
      </c>
      <c r="G76" s="413">
        <f t="shared" si="4"/>
        <v>286.01374001646536</v>
      </c>
    </row>
    <row r="77" spans="1:7" ht="15" x14ac:dyDescent="0.25">
      <c r="A77" s="425">
        <f t="shared" si="5"/>
        <v>59</v>
      </c>
      <c r="B77" s="410" t="str">
        <f>'[1]Под 6'!A62</f>
        <v>52</v>
      </c>
      <c r="C77" s="416" t="s">
        <v>341</v>
      </c>
      <c r="D77" s="412">
        <v>78.7</v>
      </c>
      <c r="E77" s="401">
        <f t="shared" si="6"/>
        <v>44.131519143801242</v>
      </c>
      <c r="F77" s="400">
        <v>5.05</v>
      </c>
      <c r="G77" s="413">
        <f t="shared" si="4"/>
        <v>222.86417167619626</v>
      </c>
    </row>
    <row r="78" spans="1:7" ht="15" x14ac:dyDescent="0.25">
      <c r="A78" s="425">
        <f t="shared" si="5"/>
        <v>60</v>
      </c>
      <c r="B78" s="410" t="str">
        <f>'[1]Под 6'!A63</f>
        <v>53</v>
      </c>
      <c r="C78" s="416" t="s">
        <v>342</v>
      </c>
      <c r="D78" s="412">
        <v>117.1</v>
      </c>
      <c r="E78" s="401">
        <f t="shared" si="6"/>
        <v>65.664560250814816</v>
      </c>
      <c r="F78" s="400">
        <v>5.05</v>
      </c>
      <c r="G78" s="413">
        <f t="shared" si="4"/>
        <v>331.60602926661483</v>
      </c>
    </row>
    <row r="79" spans="1:7" ht="15" x14ac:dyDescent="0.25">
      <c r="A79" s="425">
        <f t="shared" si="5"/>
        <v>61</v>
      </c>
      <c r="B79" s="410" t="str">
        <f>'[1]Под 6'!A64</f>
        <v>54</v>
      </c>
      <c r="C79" s="416" t="s">
        <v>343</v>
      </c>
      <c r="D79" s="412">
        <v>86.1</v>
      </c>
      <c r="E79" s="401">
        <f t="shared" si="6"/>
        <v>48.281115607131987</v>
      </c>
      <c r="F79" s="400">
        <v>5.05</v>
      </c>
      <c r="G79" s="413">
        <f t="shared" si="4"/>
        <v>243.81963381601653</v>
      </c>
    </row>
    <row r="80" spans="1:7" ht="15" x14ac:dyDescent="0.25">
      <c r="A80" s="425">
        <f t="shared" si="5"/>
        <v>62</v>
      </c>
      <c r="B80" s="410" t="str">
        <f>'[1]Под 6'!A65</f>
        <v>Л/ 55</v>
      </c>
      <c r="C80" s="417" t="s">
        <v>344</v>
      </c>
      <c r="D80" s="412">
        <v>83.5</v>
      </c>
      <c r="E80" s="401">
        <f t="shared" si="6"/>
        <v>46.823149282177944</v>
      </c>
      <c r="F80" s="400">
        <v>5.05</v>
      </c>
      <c r="G80" s="413">
        <f t="shared" si="4"/>
        <v>236.4569038749986</v>
      </c>
    </row>
    <row r="81" spans="1:7" ht="15" x14ac:dyDescent="0.25">
      <c r="A81" s="425">
        <f t="shared" si="5"/>
        <v>63</v>
      </c>
      <c r="B81" s="410" t="str">
        <f>'[1]Под 6'!A66</f>
        <v>56</v>
      </c>
      <c r="C81" s="417" t="s">
        <v>345</v>
      </c>
      <c r="D81" s="412">
        <v>45.6</v>
      </c>
      <c r="E81" s="401">
        <f t="shared" si="6"/>
        <v>25.570486314578613</v>
      </c>
      <c r="F81" s="400">
        <v>5.05</v>
      </c>
      <c r="G81" s="413">
        <f t="shared" si="4"/>
        <v>129.130955888622</v>
      </c>
    </row>
    <row r="82" spans="1:7" ht="15" x14ac:dyDescent="0.25">
      <c r="A82" s="425">
        <f t="shared" si="5"/>
        <v>64</v>
      </c>
      <c r="B82" s="410" t="str">
        <f>'[1]Под 6'!A67</f>
        <v>57</v>
      </c>
      <c r="C82" s="417" t="s">
        <v>346</v>
      </c>
      <c r="D82" s="412">
        <v>45.3</v>
      </c>
      <c r="E82" s="401">
        <f t="shared" si="6"/>
        <v>25.402259430930066</v>
      </c>
      <c r="F82" s="400">
        <v>5.05</v>
      </c>
      <c r="G82" s="413">
        <f t="shared" si="4"/>
        <v>128.28141012619682</v>
      </c>
    </row>
    <row r="83" spans="1:7" ht="15" x14ac:dyDescent="0.25">
      <c r="A83" s="425">
        <f t="shared" si="5"/>
        <v>65</v>
      </c>
      <c r="B83" s="410" t="str">
        <f>'[1]Под 6'!A68</f>
        <v>58</v>
      </c>
      <c r="C83" s="417" t="s">
        <v>347</v>
      </c>
      <c r="D83" s="412">
        <v>107</v>
      </c>
      <c r="E83" s="401">
        <f t="shared" si="6"/>
        <v>60.00092183464718</v>
      </c>
      <c r="F83" s="400">
        <v>5.05</v>
      </c>
      <c r="G83" s="413">
        <f t="shared" si="4"/>
        <v>303.00465526496822</v>
      </c>
    </row>
    <row r="84" spans="1:7" ht="15" x14ac:dyDescent="0.25">
      <c r="A84" s="425">
        <f t="shared" si="5"/>
        <v>66</v>
      </c>
      <c r="B84" s="410" t="str">
        <f>'[1]Под 6'!A69</f>
        <v>59</v>
      </c>
      <c r="C84" s="417" t="s">
        <v>348</v>
      </c>
      <c r="D84" s="412">
        <v>59.3</v>
      </c>
      <c r="E84" s="401">
        <f t="shared" si="6"/>
        <v>33.252847334528759</v>
      </c>
      <c r="F84" s="400">
        <v>5.05</v>
      </c>
      <c r="G84" s="413">
        <f t="shared" si="4"/>
        <v>167.92687903937022</v>
      </c>
    </row>
    <row r="85" spans="1:7" ht="17.25" customHeight="1" x14ac:dyDescent="0.25">
      <c r="A85" s="425">
        <f t="shared" si="5"/>
        <v>67</v>
      </c>
      <c r="B85" s="410" t="str">
        <f>'[1]Под 6'!A70</f>
        <v>П/60</v>
      </c>
      <c r="C85" s="426" t="s">
        <v>349</v>
      </c>
      <c r="D85" s="412">
        <v>99.9</v>
      </c>
      <c r="E85" s="401">
        <f t="shared" si="6"/>
        <v>56.019552254964985</v>
      </c>
      <c r="F85" s="400">
        <v>5.05</v>
      </c>
      <c r="G85" s="413">
        <f t="shared" si="4"/>
        <v>282.89873888757319</v>
      </c>
    </row>
    <row r="86" spans="1:7" ht="15" x14ac:dyDescent="0.25">
      <c r="A86" s="425">
        <f t="shared" si="5"/>
        <v>68</v>
      </c>
      <c r="B86" s="410" t="str">
        <f>'[1]Под 6'!A71</f>
        <v>61</v>
      </c>
      <c r="C86" s="427" t="s">
        <v>350</v>
      </c>
      <c r="D86" s="412">
        <v>79</v>
      </c>
      <c r="E86" s="401">
        <f t="shared" si="6"/>
        <v>44.299746027449785</v>
      </c>
      <c r="F86" s="400">
        <v>5.05</v>
      </c>
      <c r="G86" s="413">
        <f t="shared" si="4"/>
        <v>223.71371743862142</v>
      </c>
    </row>
    <row r="87" spans="1:7" ht="15" x14ac:dyDescent="0.25">
      <c r="A87" s="425">
        <f t="shared" si="5"/>
        <v>69</v>
      </c>
      <c r="B87" s="410" t="str">
        <f>'[1]Под 6'!A72</f>
        <v>62</v>
      </c>
      <c r="C87" s="416" t="s">
        <v>351</v>
      </c>
      <c r="D87" s="412">
        <v>117.9</v>
      </c>
      <c r="E87" s="401">
        <f t="shared" si="6"/>
        <v>66.113165273877598</v>
      </c>
      <c r="F87" s="400">
        <v>5.05</v>
      </c>
      <c r="G87" s="413">
        <f t="shared" si="4"/>
        <v>333.87148463308188</v>
      </c>
    </row>
    <row r="88" spans="1:7" ht="15" x14ac:dyDescent="0.25">
      <c r="A88" s="425">
        <f t="shared" si="5"/>
        <v>70</v>
      </c>
      <c r="B88" s="410" t="str">
        <f>'[1]Под 6'!A73</f>
        <v>63</v>
      </c>
      <c r="C88" s="427" t="s">
        <v>352</v>
      </c>
      <c r="D88" s="412">
        <v>84</v>
      </c>
      <c r="E88" s="401">
        <f t="shared" si="6"/>
        <v>47.103527421592176</v>
      </c>
      <c r="F88" s="400">
        <v>5.05</v>
      </c>
      <c r="G88" s="413">
        <f t="shared" si="4"/>
        <v>237.87281347904047</v>
      </c>
    </row>
    <row r="89" spans="1:7" ht="15" x14ac:dyDescent="0.25">
      <c r="A89" s="425">
        <f t="shared" si="5"/>
        <v>71</v>
      </c>
      <c r="B89" s="410" t="str">
        <f>'[1]Под 6'!A74</f>
        <v>Л/ 64</v>
      </c>
      <c r="C89" s="416" t="s">
        <v>353</v>
      </c>
      <c r="D89" s="412">
        <v>82.7</v>
      </c>
      <c r="E89" s="401">
        <f t="shared" si="6"/>
        <v>46.374544259115154</v>
      </c>
      <c r="F89" s="400">
        <v>5.05</v>
      </c>
      <c r="G89" s="413">
        <f t="shared" si="4"/>
        <v>234.19144850853152</v>
      </c>
    </row>
    <row r="90" spans="1:7" ht="15" x14ac:dyDescent="0.25">
      <c r="A90" s="425">
        <f t="shared" si="5"/>
        <v>72</v>
      </c>
      <c r="B90" s="410" t="str">
        <f>'[1]Под 6'!A75</f>
        <v>65</v>
      </c>
      <c r="C90" s="417" t="s">
        <v>354</v>
      </c>
      <c r="D90" s="412">
        <v>44.8</v>
      </c>
      <c r="E90" s="401">
        <f t="shared" ref="E90:E121" si="7">$E$4*D90/$A$5</f>
        <v>25.121881291515823</v>
      </c>
      <c r="F90" s="400">
        <v>5.05</v>
      </c>
      <c r="G90" s="413">
        <f t="shared" si="4"/>
        <v>126.8655005221549</v>
      </c>
    </row>
    <row r="91" spans="1:7" ht="15" x14ac:dyDescent="0.25">
      <c r="A91" s="425">
        <f t="shared" si="5"/>
        <v>73</v>
      </c>
      <c r="B91" s="410" t="str">
        <f>'[1]Под 6'!A76</f>
        <v>66</v>
      </c>
      <c r="C91" s="416" t="s">
        <v>355</v>
      </c>
      <c r="D91" s="412">
        <v>45.3</v>
      </c>
      <c r="E91" s="401">
        <f t="shared" si="7"/>
        <v>25.402259430930066</v>
      </c>
      <c r="F91" s="400">
        <v>5.05</v>
      </c>
      <c r="G91" s="413">
        <f t="shared" ref="G91:G154" si="8">E91*F91</f>
        <v>128.28141012619682</v>
      </c>
    </row>
    <row r="92" spans="1:7" ht="15" x14ac:dyDescent="0.25">
      <c r="A92" s="425">
        <f t="shared" si="5"/>
        <v>74</v>
      </c>
      <c r="B92" s="410" t="str">
        <f>'[1]Под 6'!A77</f>
        <v>67</v>
      </c>
      <c r="C92" s="417" t="s">
        <v>356</v>
      </c>
      <c r="D92" s="412">
        <v>108.1</v>
      </c>
      <c r="E92" s="401">
        <f t="shared" si="7"/>
        <v>60.617753741358499</v>
      </c>
      <c r="F92" s="400">
        <v>5.05</v>
      </c>
      <c r="G92" s="413">
        <f t="shared" si="8"/>
        <v>306.1196563938604</v>
      </c>
    </row>
    <row r="93" spans="1:7" ht="15" x14ac:dyDescent="0.25">
      <c r="A93" s="425">
        <f t="shared" si="5"/>
        <v>75</v>
      </c>
      <c r="B93" s="410" t="str">
        <f>'[1]Под 6'!A78</f>
        <v>68</v>
      </c>
      <c r="C93" s="417" t="s">
        <v>357</v>
      </c>
      <c r="D93" s="412">
        <v>54.7</v>
      </c>
      <c r="E93" s="401">
        <f t="shared" si="7"/>
        <v>30.673368451917767</v>
      </c>
      <c r="F93" s="400">
        <v>5.05</v>
      </c>
      <c r="G93" s="413">
        <f t="shared" si="8"/>
        <v>154.90051068218472</v>
      </c>
    </row>
    <row r="94" spans="1:7" ht="15" x14ac:dyDescent="0.25">
      <c r="A94" s="425">
        <f t="shared" ref="A94:A157" si="9">A93+1</f>
        <v>76</v>
      </c>
      <c r="B94" s="410" t="str">
        <f>'[1]Под 6'!A79</f>
        <v>П/69</v>
      </c>
      <c r="C94" s="417" t="s">
        <v>358</v>
      </c>
      <c r="D94" s="412">
        <v>100.3</v>
      </c>
      <c r="E94" s="401">
        <f t="shared" si="7"/>
        <v>56.243854766496376</v>
      </c>
      <c r="F94" s="400">
        <v>5.05</v>
      </c>
      <c r="G94" s="413">
        <f t="shared" si="8"/>
        <v>284.03146657080669</v>
      </c>
    </row>
    <row r="95" spans="1:7" ht="15" x14ac:dyDescent="0.25">
      <c r="A95" s="425">
        <f t="shared" si="9"/>
        <v>77</v>
      </c>
      <c r="B95" s="410" t="str">
        <f>'[1]Под 6'!A80</f>
        <v>70</v>
      </c>
      <c r="C95" s="417" t="s">
        <v>359</v>
      </c>
      <c r="D95" s="412">
        <v>79.599999999999994</v>
      </c>
      <c r="E95" s="401">
        <f t="shared" si="7"/>
        <v>44.636199794746872</v>
      </c>
      <c r="F95" s="400">
        <v>5.05</v>
      </c>
      <c r="G95" s="413">
        <f t="shared" si="8"/>
        <v>225.41280896347169</v>
      </c>
    </row>
    <row r="96" spans="1:7" ht="15" x14ac:dyDescent="0.25">
      <c r="A96" s="425">
        <f t="shared" si="9"/>
        <v>78</v>
      </c>
      <c r="B96" s="410" t="str">
        <f>'[1]Под 6'!A81</f>
        <v>71</v>
      </c>
      <c r="C96" s="419" t="s">
        <v>360</v>
      </c>
      <c r="D96" s="412">
        <v>203.8</v>
      </c>
      <c r="E96" s="401">
        <f t="shared" si="7"/>
        <v>114.28212962524388</v>
      </c>
      <c r="F96" s="400">
        <v>5.05</v>
      </c>
      <c r="G96" s="413">
        <f t="shared" si="8"/>
        <v>577.12475460748158</v>
      </c>
    </row>
    <row r="97" spans="1:7" ht="15" x14ac:dyDescent="0.25">
      <c r="A97" s="425">
        <f t="shared" si="9"/>
        <v>79</v>
      </c>
      <c r="B97" s="410" t="str">
        <f>'[1]Под 6'!A82</f>
        <v>Л/72</v>
      </c>
      <c r="C97" s="417" t="s">
        <v>361</v>
      </c>
      <c r="D97" s="412">
        <v>82.4</v>
      </c>
      <c r="E97" s="401">
        <f t="shared" si="7"/>
        <v>46.206317375466618</v>
      </c>
      <c r="F97" s="400">
        <v>5.05</v>
      </c>
      <c r="G97" s="413">
        <f t="shared" si="8"/>
        <v>233.3419027461064</v>
      </c>
    </row>
    <row r="98" spans="1:7" ht="15" x14ac:dyDescent="0.25">
      <c r="A98" s="425">
        <f t="shared" si="9"/>
        <v>80</v>
      </c>
      <c r="B98" s="410" t="str">
        <f>'[1]Под 6'!A83</f>
        <v>73</v>
      </c>
      <c r="C98" s="417" t="s">
        <v>362</v>
      </c>
      <c r="D98" s="412">
        <v>44.3</v>
      </c>
      <c r="E98" s="401">
        <f t="shared" si="7"/>
        <v>24.841503152101588</v>
      </c>
      <c r="F98" s="400">
        <v>5.05</v>
      </c>
      <c r="G98" s="413">
        <f t="shared" si="8"/>
        <v>125.44959091811302</v>
      </c>
    </row>
    <row r="99" spans="1:7" ht="15" x14ac:dyDescent="0.25">
      <c r="A99" s="425">
        <f t="shared" si="9"/>
        <v>81</v>
      </c>
      <c r="B99" s="410" t="str">
        <f>'[1]Под 6'!A84</f>
        <v>74</v>
      </c>
      <c r="C99" s="417" t="s">
        <v>363</v>
      </c>
      <c r="D99" s="412">
        <v>45.9</v>
      </c>
      <c r="E99" s="401">
        <f t="shared" si="7"/>
        <v>25.738713198227156</v>
      </c>
      <c r="F99" s="400">
        <v>5.05</v>
      </c>
      <c r="G99" s="413">
        <f t="shared" si="8"/>
        <v>129.98050165104712</v>
      </c>
    </row>
    <row r="100" spans="1:7" ht="15" x14ac:dyDescent="0.25">
      <c r="A100" s="425">
        <f t="shared" si="9"/>
        <v>82</v>
      </c>
      <c r="B100" s="410" t="str">
        <f>'[1]Под 6'!A85</f>
        <v>75</v>
      </c>
      <c r="C100" s="417" t="s">
        <v>364</v>
      </c>
      <c r="D100" s="412">
        <v>108.8</v>
      </c>
      <c r="E100" s="401">
        <f t="shared" si="7"/>
        <v>61.010283136538433</v>
      </c>
      <c r="F100" s="400">
        <v>5.05</v>
      </c>
      <c r="G100" s="413">
        <f t="shared" si="8"/>
        <v>308.10192983951907</v>
      </c>
    </row>
    <row r="101" spans="1:7" ht="15" x14ac:dyDescent="0.25">
      <c r="A101" s="425">
        <f t="shared" si="9"/>
        <v>83</v>
      </c>
      <c r="B101" s="410" t="str">
        <f>'[1]Под 6'!A86</f>
        <v>76</v>
      </c>
      <c r="C101" s="417" t="s">
        <v>365</v>
      </c>
      <c r="D101" s="412">
        <v>54.9</v>
      </c>
      <c r="E101" s="401">
        <f t="shared" si="7"/>
        <v>30.785519707683459</v>
      </c>
      <c r="F101" s="400">
        <v>5.05</v>
      </c>
      <c r="G101" s="413">
        <f t="shared" si="8"/>
        <v>155.46687452380147</v>
      </c>
    </row>
    <row r="102" spans="1:7" ht="15" x14ac:dyDescent="0.25">
      <c r="A102" s="425">
        <f t="shared" si="9"/>
        <v>84</v>
      </c>
      <c r="B102" s="410" t="str">
        <f>'[1]Под 6'!A87</f>
        <v>П/ 77</v>
      </c>
      <c r="C102" s="417" t="s">
        <v>366</v>
      </c>
      <c r="D102" s="412">
        <v>100.4</v>
      </c>
      <c r="E102" s="401">
        <f t="shared" si="7"/>
        <v>56.299930394379224</v>
      </c>
      <c r="F102" s="400">
        <v>5.05</v>
      </c>
      <c r="G102" s="413">
        <f t="shared" si="8"/>
        <v>284.31464849161506</v>
      </c>
    </row>
    <row r="103" spans="1:7" ht="15" x14ac:dyDescent="0.25">
      <c r="A103" s="425">
        <f t="shared" si="9"/>
        <v>85</v>
      </c>
      <c r="B103" s="410" t="str">
        <f>'[1]Под 6'!A88</f>
        <v>78</v>
      </c>
      <c r="C103" s="417" t="s">
        <v>367</v>
      </c>
      <c r="D103" s="412">
        <v>80.099999999999994</v>
      </c>
      <c r="E103" s="401">
        <f t="shared" si="7"/>
        <v>44.916577934161111</v>
      </c>
      <c r="F103" s="400">
        <v>5.05</v>
      </c>
      <c r="G103" s="413">
        <f t="shared" si="8"/>
        <v>226.82871856751359</v>
      </c>
    </row>
    <row r="104" spans="1:7" ht="15" x14ac:dyDescent="0.25">
      <c r="A104" s="425">
        <f t="shared" si="9"/>
        <v>86</v>
      </c>
      <c r="B104" s="410" t="str">
        <f>'[1]Под 6'!A89</f>
        <v>79</v>
      </c>
      <c r="C104" s="417" t="s">
        <v>368</v>
      </c>
      <c r="D104" s="412">
        <v>118.7</v>
      </c>
      <c r="E104" s="401">
        <f t="shared" si="7"/>
        <v>66.561770296940381</v>
      </c>
      <c r="F104" s="400">
        <v>5.05</v>
      </c>
      <c r="G104" s="413">
        <f t="shared" si="8"/>
        <v>336.13693999954893</v>
      </c>
    </row>
    <row r="105" spans="1:7" ht="15" x14ac:dyDescent="0.25">
      <c r="A105" s="425">
        <f t="shared" si="9"/>
        <v>87</v>
      </c>
      <c r="B105" s="410" t="str">
        <f>'[1]Под 6'!A90</f>
        <v>80</v>
      </c>
      <c r="C105" s="417" t="s">
        <v>369</v>
      </c>
      <c r="D105" s="412">
        <v>84.2</v>
      </c>
      <c r="E105" s="401">
        <f t="shared" si="7"/>
        <v>47.215678677357872</v>
      </c>
      <c r="F105" s="400">
        <v>5.05</v>
      </c>
      <c r="G105" s="413">
        <f t="shared" si="8"/>
        <v>238.43917732065725</v>
      </c>
    </row>
    <row r="106" spans="1:7" ht="15" x14ac:dyDescent="0.25">
      <c r="A106" s="425">
        <f t="shared" si="9"/>
        <v>88</v>
      </c>
      <c r="B106" s="410" t="str">
        <f>'[1]Под 6'!A91</f>
        <v>Л/ 81</v>
      </c>
      <c r="C106" s="427" t="s">
        <v>370</v>
      </c>
      <c r="D106" s="412">
        <v>84</v>
      </c>
      <c r="E106" s="401">
        <f t="shared" si="7"/>
        <v>47.103527421592176</v>
      </c>
      <c r="F106" s="400">
        <v>5.05</v>
      </c>
      <c r="G106" s="413">
        <f t="shared" si="8"/>
        <v>237.87281347904047</v>
      </c>
    </row>
    <row r="107" spans="1:7" ht="15" x14ac:dyDescent="0.25">
      <c r="A107" s="425">
        <f t="shared" si="9"/>
        <v>89</v>
      </c>
      <c r="B107" s="410" t="str">
        <f>'[1]Под 6'!A92</f>
        <v>82</v>
      </c>
      <c r="C107" s="427" t="s">
        <v>371</v>
      </c>
      <c r="D107" s="412">
        <v>43.5</v>
      </c>
      <c r="E107" s="401">
        <f t="shared" si="7"/>
        <v>24.392898129038805</v>
      </c>
      <c r="F107" s="400">
        <v>5.05</v>
      </c>
      <c r="G107" s="413">
        <f t="shared" si="8"/>
        <v>123.18413555164597</v>
      </c>
    </row>
    <row r="108" spans="1:7" ht="15" x14ac:dyDescent="0.25">
      <c r="A108" s="425">
        <f t="shared" si="9"/>
        <v>90</v>
      </c>
      <c r="B108" s="410" t="str">
        <f>'[1]Под 6'!A93</f>
        <v>83</v>
      </c>
      <c r="C108" s="415" t="s">
        <v>372</v>
      </c>
      <c r="D108" s="412">
        <v>45</v>
      </c>
      <c r="E108" s="401">
        <f t="shared" si="7"/>
        <v>25.234032547281522</v>
      </c>
      <c r="F108" s="400">
        <v>5.05</v>
      </c>
      <c r="G108" s="413">
        <f t="shared" si="8"/>
        <v>127.43186436377168</v>
      </c>
    </row>
    <row r="109" spans="1:7" ht="15" x14ac:dyDescent="0.25">
      <c r="A109" s="425">
        <f t="shared" si="9"/>
        <v>91</v>
      </c>
      <c r="B109" s="410" t="str">
        <f>'[1]Под 6'!A94</f>
        <v>84</v>
      </c>
      <c r="C109" s="427" t="s">
        <v>373</v>
      </c>
      <c r="D109" s="412">
        <v>107.2</v>
      </c>
      <c r="E109" s="401">
        <f t="shared" si="7"/>
        <v>60.113073090412882</v>
      </c>
      <c r="F109" s="400">
        <v>5.05</v>
      </c>
      <c r="G109" s="413">
        <f t="shared" si="8"/>
        <v>303.57101910658503</v>
      </c>
    </row>
    <row r="110" spans="1:7" ht="15" x14ac:dyDescent="0.25">
      <c r="A110" s="425">
        <f t="shared" si="9"/>
        <v>92</v>
      </c>
      <c r="B110" s="410" t="str">
        <f>'[1]Под 6'!A95</f>
        <v>85</v>
      </c>
      <c r="C110" s="427" t="s">
        <v>374</v>
      </c>
      <c r="D110" s="412">
        <v>54.7</v>
      </c>
      <c r="E110" s="401">
        <f t="shared" si="7"/>
        <v>30.673368451917767</v>
      </c>
      <c r="F110" s="400">
        <v>5.05</v>
      </c>
      <c r="G110" s="413">
        <f t="shared" si="8"/>
        <v>154.90051068218472</v>
      </c>
    </row>
    <row r="111" spans="1:7" ht="15" x14ac:dyDescent="0.25">
      <c r="A111" s="425">
        <f t="shared" si="9"/>
        <v>93</v>
      </c>
      <c r="B111" s="410" t="str">
        <f>'[1]Под 6'!A96</f>
        <v>П/ 86</v>
      </c>
      <c r="C111" s="417" t="s">
        <v>375</v>
      </c>
      <c r="D111" s="412">
        <v>100</v>
      </c>
      <c r="E111" s="401">
        <f t="shared" si="7"/>
        <v>56.075627882847833</v>
      </c>
      <c r="F111" s="400">
        <v>5.05</v>
      </c>
      <c r="G111" s="413">
        <f t="shared" si="8"/>
        <v>283.18192080838156</v>
      </c>
    </row>
    <row r="112" spans="1:7" ht="15" x14ac:dyDescent="0.25">
      <c r="A112" s="425">
        <f t="shared" si="9"/>
        <v>94</v>
      </c>
      <c r="B112" s="410" t="str">
        <f>'[1]Под 6'!A97</f>
        <v>87</v>
      </c>
      <c r="C112" s="428" t="s">
        <v>227</v>
      </c>
      <c r="D112" s="412">
        <v>80.2</v>
      </c>
      <c r="E112" s="401">
        <f t="shared" si="7"/>
        <v>44.972653562043966</v>
      </c>
      <c r="F112" s="400">
        <v>5.05</v>
      </c>
      <c r="G112" s="413">
        <f t="shared" si="8"/>
        <v>227.11190048832202</v>
      </c>
    </row>
    <row r="113" spans="1:7" ht="15" x14ac:dyDescent="0.25">
      <c r="A113" s="425">
        <f t="shared" si="9"/>
        <v>95</v>
      </c>
      <c r="B113" s="410" t="str">
        <f>'[1]Под 6'!A98</f>
        <v>88</v>
      </c>
      <c r="C113" s="428" t="s">
        <v>376</v>
      </c>
      <c r="D113" s="412">
        <v>117.3</v>
      </c>
      <c r="E113" s="401">
        <f t="shared" si="7"/>
        <v>65.776711506580497</v>
      </c>
      <c r="F113" s="400">
        <v>5.05</v>
      </c>
      <c r="G113" s="413">
        <f t="shared" si="8"/>
        <v>332.17239310823152</v>
      </c>
    </row>
    <row r="114" spans="1:7" ht="15" x14ac:dyDescent="0.25">
      <c r="A114" s="425">
        <f t="shared" si="9"/>
        <v>96</v>
      </c>
      <c r="B114" s="410" t="str">
        <f>'[1]Под 6'!A99</f>
        <v>89</v>
      </c>
      <c r="C114" s="427" t="s">
        <v>377</v>
      </c>
      <c r="D114" s="412">
        <f>84.9</f>
        <v>84.9</v>
      </c>
      <c r="E114" s="401">
        <f t="shared" si="7"/>
        <v>47.608208072537813</v>
      </c>
      <c r="F114" s="400">
        <v>5.05</v>
      </c>
      <c r="G114" s="413">
        <f t="shared" si="8"/>
        <v>240.42145076631596</v>
      </c>
    </row>
    <row r="115" spans="1:7" ht="15" x14ac:dyDescent="0.25">
      <c r="A115" s="425">
        <f t="shared" si="9"/>
        <v>97</v>
      </c>
      <c r="B115" s="410" t="str">
        <f>'[1]Под 6'!A100</f>
        <v>Л/ 90</v>
      </c>
      <c r="C115" s="427" t="s">
        <v>378</v>
      </c>
      <c r="D115" s="412">
        <v>82.7</v>
      </c>
      <c r="E115" s="401">
        <f t="shared" si="7"/>
        <v>46.374544259115154</v>
      </c>
      <c r="F115" s="400">
        <v>5.05</v>
      </c>
      <c r="G115" s="413">
        <f t="shared" si="8"/>
        <v>234.19144850853152</v>
      </c>
    </row>
    <row r="116" spans="1:7" ht="15" x14ac:dyDescent="0.25">
      <c r="A116" s="425">
        <f t="shared" si="9"/>
        <v>98</v>
      </c>
      <c r="B116" s="410" t="str">
        <f>'[1]Под 6'!A101</f>
        <v>91</v>
      </c>
      <c r="C116" s="427" t="s">
        <v>379</v>
      </c>
      <c r="D116" s="412">
        <v>44.8</v>
      </c>
      <c r="E116" s="401">
        <f t="shared" si="7"/>
        <v>25.121881291515823</v>
      </c>
      <c r="F116" s="400">
        <v>5.05</v>
      </c>
      <c r="G116" s="413">
        <f t="shared" si="8"/>
        <v>126.8655005221549</v>
      </c>
    </row>
    <row r="117" spans="1:7" ht="15" x14ac:dyDescent="0.25">
      <c r="A117" s="425">
        <f t="shared" si="9"/>
        <v>99</v>
      </c>
      <c r="B117" s="410" t="str">
        <f>'[1]Под 6'!A102</f>
        <v>92/92а</v>
      </c>
      <c r="C117" s="429" t="s">
        <v>380</v>
      </c>
      <c r="D117" s="412">
        <v>163.6</v>
      </c>
      <c r="E117" s="401">
        <f t="shared" si="7"/>
        <v>91.739727216339048</v>
      </c>
      <c r="F117" s="400">
        <v>5.05</v>
      </c>
      <c r="G117" s="413">
        <f t="shared" si="8"/>
        <v>463.28562244251219</v>
      </c>
    </row>
    <row r="118" spans="1:7" ht="15" x14ac:dyDescent="0.25">
      <c r="A118" s="425">
        <f t="shared" si="9"/>
        <v>100</v>
      </c>
      <c r="B118" s="410" t="str">
        <f>'[1]Под 6'!A103</f>
        <v>93</v>
      </c>
      <c r="C118" s="429" t="s">
        <v>381</v>
      </c>
      <c r="D118" s="412">
        <v>54.7</v>
      </c>
      <c r="E118" s="401">
        <f t="shared" si="7"/>
        <v>30.673368451917767</v>
      </c>
      <c r="F118" s="400">
        <v>5.05</v>
      </c>
      <c r="G118" s="413">
        <f t="shared" si="8"/>
        <v>154.90051068218472</v>
      </c>
    </row>
    <row r="119" spans="1:7" ht="15" x14ac:dyDescent="0.25">
      <c r="A119" s="425">
        <f t="shared" si="9"/>
        <v>101</v>
      </c>
      <c r="B119" s="410" t="str">
        <f>'[1]Под 6'!A104</f>
        <v>П/94</v>
      </c>
      <c r="C119" s="417" t="s">
        <v>382</v>
      </c>
      <c r="D119" s="412">
        <v>100.8</v>
      </c>
      <c r="E119" s="401">
        <f t="shared" si="7"/>
        <v>56.524232905910615</v>
      </c>
      <c r="F119" s="400">
        <v>5.05</v>
      </c>
      <c r="G119" s="413">
        <f t="shared" si="8"/>
        <v>285.44737617484861</v>
      </c>
    </row>
    <row r="120" spans="1:7" ht="15" x14ac:dyDescent="0.25">
      <c r="A120" s="425">
        <f t="shared" si="9"/>
        <v>102</v>
      </c>
      <c r="B120" s="410" t="str">
        <f>'[1]Под 6'!A105</f>
        <v>95</v>
      </c>
      <c r="C120" s="417" t="s">
        <v>383</v>
      </c>
      <c r="D120" s="412">
        <v>79.7</v>
      </c>
      <c r="E120" s="401">
        <f t="shared" si="7"/>
        <v>44.69227542262972</v>
      </c>
      <c r="F120" s="400">
        <v>5.05</v>
      </c>
      <c r="G120" s="413">
        <f t="shared" si="8"/>
        <v>225.69599088428006</v>
      </c>
    </row>
    <row r="121" spans="1:7" ht="15" x14ac:dyDescent="0.25">
      <c r="A121" s="425">
        <f t="shared" si="9"/>
        <v>103</v>
      </c>
      <c r="B121" s="410" t="str">
        <f>'[1]Под 6'!A106</f>
        <v>96</v>
      </c>
      <c r="C121" s="417" t="s">
        <v>262</v>
      </c>
      <c r="D121" s="412">
        <v>117.9</v>
      </c>
      <c r="E121" s="401">
        <f t="shared" si="7"/>
        <v>66.113165273877598</v>
      </c>
      <c r="F121" s="400">
        <v>5.05</v>
      </c>
      <c r="G121" s="413">
        <f t="shared" si="8"/>
        <v>333.87148463308188</v>
      </c>
    </row>
    <row r="122" spans="1:7" ht="15" x14ac:dyDescent="0.25">
      <c r="A122" s="425">
        <f t="shared" si="9"/>
        <v>104</v>
      </c>
      <c r="B122" s="410" t="str">
        <f>'[1]Под 6'!A107</f>
        <v>97</v>
      </c>
      <c r="C122" s="429" t="s">
        <v>384</v>
      </c>
      <c r="D122" s="412">
        <v>85</v>
      </c>
      <c r="E122" s="401">
        <f t="shared" ref="E122:E153" si="10">$E$4*D122/$A$5</f>
        <v>47.664283700420661</v>
      </c>
      <c r="F122" s="400">
        <v>5.05</v>
      </c>
      <c r="G122" s="413">
        <f t="shared" si="8"/>
        <v>240.70463268712433</v>
      </c>
    </row>
    <row r="123" spans="1:7" ht="15" x14ac:dyDescent="0.25">
      <c r="A123" s="425">
        <f t="shared" si="9"/>
        <v>105</v>
      </c>
      <c r="B123" s="410" t="str">
        <f>'[1]Под 6'!A108</f>
        <v>Л/ 98</v>
      </c>
      <c r="C123" s="417" t="s">
        <v>385</v>
      </c>
      <c r="D123" s="412">
        <v>82.7</v>
      </c>
      <c r="E123" s="401">
        <f t="shared" si="10"/>
        <v>46.374544259115154</v>
      </c>
      <c r="F123" s="400">
        <v>5.05</v>
      </c>
      <c r="G123" s="413">
        <f t="shared" si="8"/>
        <v>234.19144850853152</v>
      </c>
    </row>
    <row r="124" spans="1:7" ht="15" x14ac:dyDescent="0.25">
      <c r="A124" s="425">
        <f t="shared" si="9"/>
        <v>106</v>
      </c>
      <c r="B124" s="410" t="str">
        <f>'[1]Под 6'!A109</f>
        <v>99</v>
      </c>
      <c r="C124" s="427" t="s">
        <v>386</v>
      </c>
      <c r="D124" s="412">
        <v>44.6</v>
      </c>
      <c r="E124" s="401">
        <f t="shared" si="10"/>
        <v>25.009730035750131</v>
      </c>
      <c r="F124" s="400">
        <v>5.05</v>
      </c>
      <c r="G124" s="413">
        <f t="shared" si="8"/>
        <v>126.29913668053815</v>
      </c>
    </row>
    <row r="125" spans="1:7" ht="15" x14ac:dyDescent="0.25">
      <c r="A125" s="425">
        <f t="shared" si="9"/>
        <v>107</v>
      </c>
      <c r="B125" s="410" t="str">
        <f>'[1]Под 6'!A110</f>
        <v>100</v>
      </c>
      <c r="C125" s="430" t="s">
        <v>387</v>
      </c>
      <c r="D125" s="412">
        <v>46.5</v>
      </c>
      <c r="E125" s="401">
        <f t="shared" si="10"/>
        <v>26.07516696552424</v>
      </c>
      <c r="F125" s="400">
        <v>5.05</v>
      </c>
      <c r="G125" s="413">
        <f t="shared" si="8"/>
        <v>131.67959317589739</v>
      </c>
    </row>
    <row r="126" spans="1:7" ht="15" x14ac:dyDescent="0.25">
      <c r="A126" s="425">
        <f t="shared" si="9"/>
        <v>108</v>
      </c>
      <c r="B126" s="410" t="str">
        <f>'[1]Под 6'!A116</f>
        <v>101</v>
      </c>
      <c r="C126" s="398" t="s">
        <v>388</v>
      </c>
      <c r="D126" s="412">
        <f>107.8</f>
        <v>107.8</v>
      </c>
      <c r="E126" s="401">
        <f t="shared" si="10"/>
        <v>60.449526857709962</v>
      </c>
      <c r="F126" s="400">
        <v>5.05</v>
      </c>
      <c r="G126" s="413">
        <f t="shared" si="8"/>
        <v>305.27011063143527</v>
      </c>
    </row>
    <row r="127" spans="1:7" ht="15" x14ac:dyDescent="0.25">
      <c r="A127" s="425">
        <f t="shared" si="9"/>
        <v>109</v>
      </c>
      <c r="B127" s="410" t="str">
        <f>'[1]Под 6'!A117</f>
        <v>102</v>
      </c>
      <c r="C127" s="415" t="s">
        <v>389</v>
      </c>
      <c r="D127" s="412">
        <v>56.3</v>
      </c>
      <c r="E127" s="401">
        <f t="shared" si="10"/>
        <v>31.570578498043325</v>
      </c>
      <c r="F127" s="400">
        <v>5.05</v>
      </c>
      <c r="G127" s="413">
        <f t="shared" si="8"/>
        <v>159.43142141511879</v>
      </c>
    </row>
    <row r="128" spans="1:7" ht="15" x14ac:dyDescent="0.25">
      <c r="A128" s="425">
        <f t="shared" si="9"/>
        <v>110</v>
      </c>
      <c r="B128" s="410" t="str">
        <f>'[1]Под 6'!A118</f>
        <v>П/103</v>
      </c>
      <c r="C128" s="416" t="s">
        <v>390</v>
      </c>
      <c r="D128" s="412">
        <v>114.8</v>
      </c>
      <c r="E128" s="401">
        <f t="shared" si="10"/>
        <v>64.374820809509302</v>
      </c>
      <c r="F128" s="400">
        <v>5.05</v>
      </c>
      <c r="G128" s="413">
        <f t="shared" si="8"/>
        <v>325.09284508802199</v>
      </c>
    </row>
    <row r="129" spans="1:7" ht="15" x14ac:dyDescent="0.25">
      <c r="A129" s="425">
        <f t="shared" si="9"/>
        <v>111</v>
      </c>
      <c r="B129" s="410" t="str">
        <f>'[1]Под 6'!A119</f>
        <v>104</v>
      </c>
      <c r="C129" s="417" t="s">
        <v>391</v>
      </c>
      <c r="D129" s="412">
        <v>79.599999999999994</v>
      </c>
      <c r="E129" s="401">
        <f t="shared" si="10"/>
        <v>44.636199794746872</v>
      </c>
      <c r="F129" s="400">
        <v>5.05</v>
      </c>
      <c r="G129" s="413">
        <f t="shared" si="8"/>
        <v>225.41280896347169</v>
      </c>
    </row>
    <row r="130" spans="1:7" ht="15" x14ac:dyDescent="0.25">
      <c r="A130" s="425">
        <f t="shared" si="9"/>
        <v>112</v>
      </c>
      <c r="B130" s="410" t="str">
        <f>'[1]Под 6'!A120</f>
        <v>105</v>
      </c>
      <c r="C130" s="417" t="s">
        <v>392</v>
      </c>
      <c r="D130" s="412">
        <v>117.9</v>
      </c>
      <c r="E130" s="401">
        <f t="shared" si="10"/>
        <v>66.113165273877598</v>
      </c>
      <c r="F130" s="400">
        <v>5.05</v>
      </c>
      <c r="G130" s="413">
        <f t="shared" si="8"/>
        <v>333.87148463308188</v>
      </c>
    </row>
    <row r="131" spans="1:7" ht="15" x14ac:dyDescent="0.25">
      <c r="A131" s="425">
        <f t="shared" si="9"/>
        <v>113</v>
      </c>
      <c r="B131" s="410" t="str">
        <f>'[1]Под 6'!A121</f>
        <v>106</v>
      </c>
      <c r="C131" s="417" t="s">
        <v>393</v>
      </c>
      <c r="D131" s="412">
        <v>84.5</v>
      </c>
      <c r="E131" s="401">
        <f t="shared" si="10"/>
        <v>47.383905561006415</v>
      </c>
      <c r="F131" s="400">
        <v>5.05</v>
      </c>
      <c r="G131" s="413">
        <f t="shared" si="8"/>
        <v>239.28872308308237</v>
      </c>
    </row>
    <row r="132" spans="1:7" ht="15" x14ac:dyDescent="0.25">
      <c r="A132" s="425">
        <f t="shared" si="9"/>
        <v>114</v>
      </c>
      <c r="B132" s="410" t="str">
        <f>'[1]Под 6'!A122</f>
        <v>Л/107</v>
      </c>
      <c r="C132" s="424" t="s">
        <v>394</v>
      </c>
      <c r="D132" s="412">
        <v>82.1</v>
      </c>
      <c r="E132" s="401">
        <f t="shared" si="10"/>
        <v>46.038090491818068</v>
      </c>
      <c r="F132" s="400">
        <v>5.05</v>
      </c>
      <c r="G132" s="413">
        <f t="shared" si="8"/>
        <v>232.49235698368122</v>
      </c>
    </row>
    <row r="133" spans="1:7" ht="15" x14ac:dyDescent="0.25">
      <c r="A133" s="425">
        <f t="shared" si="9"/>
        <v>115</v>
      </c>
      <c r="B133" s="410" t="str">
        <f>'[1]Под 6'!A123</f>
        <v>108</v>
      </c>
      <c r="C133" s="417" t="s">
        <v>395</v>
      </c>
      <c r="D133" s="412">
        <v>44.3</v>
      </c>
      <c r="E133" s="401">
        <f t="shared" si="10"/>
        <v>24.841503152101588</v>
      </c>
      <c r="F133" s="400">
        <v>5.05</v>
      </c>
      <c r="G133" s="413">
        <f t="shared" si="8"/>
        <v>125.44959091811302</v>
      </c>
    </row>
    <row r="134" spans="1:7" ht="15" x14ac:dyDescent="0.25">
      <c r="A134" s="425">
        <f t="shared" si="9"/>
        <v>116</v>
      </c>
      <c r="B134" s="410" t="str">
        <f>'[1]Под 6'!A124</f>
        <v xml:space="preserve">109                          </v>
      </c>
      <c r="C134" s="416" t="s">
        <v>396</v>
      </c>
      <c r="D134" s="412">
        <v>45.3</v>
      </c>
      <c r="E134" s="401">
        <f t="shared" si="10"/>
        <v>25.402259430930066</v>
      </c>
      <c r="F134" s="400">
        <v>5.05</v>
      </c>
      <c r="G134" s="413">
        <f t="shared" si="8"/>
        <v>128.28141012619682</v>
      </c>
    </row>
    <row r="135" spans="1:7" ht="15" x14ac:dyDescent="0.25">
      <c r="A135" s="425">
        <f t="shared" si="9"/>
        <v>117</v>
      </c>
      <c r="B135" s="410" t="str">
        <f>'[1]Под 6'!A125</f>
        <v>110</v>
      </c>
      <c r="C135" s="416" t="s">
        <v>397</v>
      </c>
      <c r="D135" s="412">
        <v>106</v>
      </c>
      <c r="E135" s="401">
        <f t="shared" si="10"/>
        <v>59.440165555818702</v>
      </c>
      <c r="F135" s="400">
        <v>5.05</v>
      </c>
      <c r="G135" s="413">
        <f t="shared" si="8"/>
        <v>300.17283605688442</v>
      </c>
    </row>
    <row r="136" spans="1:7" ht="15" x14ac:dyDescent="0.25">
      <c r="A136" s="425">
        <f t="shared" si="9"/>
        <v>118</v>
      </c>
      <c r="B136" s="410" t="str">
        <f>'[1]Под 6'!A126</f>
        <v>111</v>
      </c>
      <c r="C136" s="417" t="s">
        <v>398</v>
      </c>
      <c r="D136" s="412">
        <v>55.6</v>
      </c>
      <c r="E136" s="401">
        <f t="shared" si="10"/>
        <v>31.178049102863394</v>
      </c>
      <c r="F136" s="400">
        <v>5.05</v>
      </c>
      <c r="G136" s="413">
        <f t="shared" si="8"/>
        <v>157.44914796946014</v>
      </c>
    </row>
    <row r="137" spans="1:7" ht="15" x14ac:dyDescent="0.25">
      <c r="A137" s="425">
        <f t="shared" si="9"/>
        <v>119</v>
      </c>
      <c r="B137" s="410" t="str">
        <f>'[1]Под 6'!A127</f>
        <v>П/112</v>
      </c>
      <c r="C137" s="417" t="s">
        <v>399</v>
      </c>
      <c r="D137" s="412">
        <v>100.4</v>
      </c>
      <c r="E137" s="401">
        <f t="shared" si="10"/>
        <v>56.299930394379224</v>
      </c>
      <c r="F137" s="400">
        <v>5.05</v>
      </c>
      <c r="G137" s="413">
        <f t="shared" si="8"/>
        <v>284.31464849161506</v>
      </c>
    </row>
    <row r="138" spans="1:7" ht="15" x14ac:dyDescent="0.25">
      <c r="A138" s="425">
        <f t="shared" si="9"/>
        <v>120</v>
      </c>
      <c r="B138" s="410" t="str">
        <f>'[1]Под 6'!A128</f>
        <v>113</v>
      </c>
      <c r="C138" s="417" t="s">
        <v>400</v>
      </c>
      <c r="D138" s="412">
        <v>79.5</v>
      </c>
      <c r="E138" s="401">
        <f t="shared" si="10"/>
        <v>44.580124166864024</v>
      </c>
      <c r="F138" s="400">
        <v>5.05</v>
      </c>
      <c r="G138" s="413">
        <f t="shared" si="8"/>
        <v>225.12962704266332</v>
      </c>
    </row>
    <row r="139" spans="1:7" ht="15" x14ac:dyDescent="0.25">
      <c r="A139" s="425">
        <f t="shared" si="9"/>
        <v>121</v>
      </c>
      <c r="B139" s="410" t="str">
        <f>'[1]Под 6'!A129</f>
        <v>114</v>
      </c>
      <c r="C139" s="398" t="s">
        <v>401</v>
      </c>
      <c r="D139" s="412">
        <v>115.8</v>
      </c>
      <c r="E139" s="401">
        <f t="shared" si="10"/>
        <v>64.93557708833778</v>
      </c>
      <c r="F139" s="400">
        <v>5.05</v>
      </c>
      <c r="G139" s="413">
        <f t="shared" si="8"/>
        <v>327.92466429610579</v>
      </c>
    </row>
    <row r="140" spans="1:7" ht="15" x14ac:dyDescent="0.25">
      <c r="A140" s="425">
        <f t="shared" si="9"/>
        <v>122</v>
      </c>
      <c r="B140" s="410" t="str">
        <f>'[1]Под 6'!A130</f>
        <v>115</v>
      </c>
      <c r="C140" s="398" t="s">
        <v>402</v>
      </c>
      <c r="D140" s="412">
        <v>84.1</v>
      </c>
      <c r="E140" s="401">
        <f t="shared" si="10"/>
        <v>47.159603049475024</v>
      </c>
      <c r="F140" s="400">
        <v>5.05</v>
      </c>
      <c r="G140" s="413">
        <f t="shared" si="8"/>
        <v>238.15599539984885</v>
      </c>
    </row>
    <row r="141" spans="1:7" ht="15" x14ac:dyDescent="0.25">
      <c r="A141" s="425">
        <f t="shared" si="9"/>
        <v>123</v>
      </c>
      <c r="B141" s="410" t="str">
        <f>'[1]Под 6'!A131</f>
        <v>Л/116</v>
      </c>
      <c r="C141" s="398" t="s">
        <v>403</v>
      </c>
      <c r="D141" s="412">
        <v>82.5</v>
      </c>
      <c r="E141" s="401">
        <f t="shared" si="10"/>
        <v>46.262393003349459</v>
      </c>
      <c r="F141" s="400">
        <v>5.05</v>
      </c>
      <c r="G141" s="413">
        <f t="shared" si="8"/>
        <v>233.62508466691474</v>
      </c>
    </row>
    <row r="142" spans="1:7" ht="15" x14ac:dyDescent="0.25">
      <c r="A142" s="425">
        <f t="shared" si="9"/>
        <v>124</v>
      </c>
      <c r="B142" s="410" t="str">
        <f>'[1]Под 6'!A132</f>
        <v>117</v>
      </c>
      <c r="C142" s="398" t="s">
        <v>404</v>
      </c>
      <c r="D142" s="412">
        <v>44.4</v>
      </c>
      <c r="E142" s="401">
        <f t="shared" si="10"/>
        <v>24.897578779984439</v>
      </c>
      <c r="F142" s="400">
        <v>5.05</v>
      </c>
      <c r="G142" s="413">
        <f t="shared" si="8"/>
        <v>125.73277283892141</v>
      </c>
    </row>
    <row r="143" spans="1:7" ht="15" x14ac:dyDescent="0.25">
      <c r="A143" s="425">
        <f t="shared" si="9"/>
        <v>125</v>
      </c>
      <c r="B143" s="410" t="str">
        <f>'[1]Под 6'!A133</f>
        <v>118</v>
      </c>
      <c r="C143" s="398" t="s">
        <v>405</v>
      </c>
      <c r="D143" s="412">
        <v>45.5</v>
      </c>
      <c r="E143" s="401">
        <f t="shared" si="10"/>
        <v>25.514410686695765</v>
      </c>
      <c r="F143" s="400">
        <v>5.05</v>
      </c>
      <c r="G143" s="413">
        <f t="shared" si="8"/>
        <v>128.84777396781359</v>
      </c>
    </row>
    <row r="144" spans="1:7" ht="15" x14ac:dyDescent="0.25">
      <c r="A144" s="425">
        <f t="shared" si="9"/>
        <v>126</v>
      </c>
      <c r="B144" s="410" t="str">
        <f>'[1]Под 6'!A134</f>
        <v>119</v>
      </c>
      <c r="C144" s="398" t="s">
        <v>406</v>
      </c>
      <c r="D144" s="412">
        <v>107.4</v>
      </c>
      <c r="E144" s="401">
        <f t="shared" si="10"/>
        <v>60.225224346178578</v>
      </c>
      <c r="F144" s="400">
        <v>5.05</v>
      </c>
      <c r="G144" s="413">
        <f t="shared" si="8"/>
        <v>304.13738294820183</v>
      </c>
    </row>
    <row r="145" spans="1:7" ht="15" x14ac:dyDescent="0.25">
      <c r="A145" s="425">
        <f t="shared" si="9"/>
        <v>127</v>
      </c>
      <c r="B145" s="410" t="str">
        <f>'[1]Под 6'!A135</f>
        <v>120</v>
      </c>
      <c r="C145" s="398" t="s">
        <v>407</v>
      </c>
      <c r="D145" s="412">
        <v>53.2</v>
      </c>
      <c r="E145" s="401">
        <f t="shared" si="10"/>
        <v>29.83223403367505</v>
      </c>
      <c r="F145" s="400">
        <v>5.05</v>
      </c>
      <c r="G145" s="413">
        <f t="shared" si="8"/>
        <v>150.65278187005899</v>
      </c>
    </row>
    <row r="146" spans="1:7" ht="15" x14ac:dyDescent="0.25">
      <c r="A146" s="425">
        <f t="shared" si="9"/>
        <v>128</v>
      </c>
      <c r="B146" s="410" t="str">
        <f>'[1]Под 6'!A136</f>
        <v>П/121</v>
      </c>
      <c r="C146" s="398" t="s">
        <v>408</v>
      </c>
      <c r="D146" s="412">
        <v>100</v>
      </c>
      <c r="E146" s="401">
        <f t="shared" si="10"/>
        <v>56.075627882847833</v>
      </c>
      <c r="F146" s="400">
        <v>5.05</v>
      </c>
      <c r="G146" s="413">
        <f t="shared" si="8"/>
        <v>283.18192080838156</v>
      </c>
    </row>
    <row r="147" spans="1:7" ht="15" x14ac:dyDescent="0.25">
      <c r="A147" s="425">
        <f t="shared" si="9"/>
        <v>129</v>
      </c>
      <c r="B147" s="410" t="str">
        <f>'[1]Под 6'!A137</f>
        <v>122</v>
      </c>
      <c r="C147" s="398" t="s">
        <v>409</v>
      </c>
      <c r="D147" s="412">
        <v>90.7</v>
      </c>
      <c r="E147" s="401">
        <f t="shared" si="10"/>
        <v>50.860594489742986</v>
      </c>
      <c r="F147" s="400">
        <v>5.05</v>
      </c>
      <c r="G147" s="413">
        <f t="shared" si="8"/>
        <v>256.84600217320207</v>
      </c>
    </row>
    <row r="148" spans="1:7" ht="15" x14ac:dyDescent="0.25">
      <c r="A148" s="425">
        <f t="shared" si="9"/>
        <v>130</v>
      </c>
      <c r="B148" s="410" t="str">
        <f>'[1]Под 6'!A138</f>
        <v>123</v>
      </c>
      <c r="C148" s="415" t="s">
        <v>410</v>
      </c>
      <c r="D148" s="412">
        <v>116.6</v>
      </c>
      <c r="E148" s="401">
        <f t="shared" si="10"/>
        <v>65.384182111400577</v>
      </c>
      <c r="F148" s="400">
        <v>5.05</v>
      </c>
      <c r="G148" s="413">
        <f t="shared" si="8"/>
        <v>330.1901196625729</v>
      </c>
    </row>
    <row r="149" spans="1:7" ht="15" x14ac:dyDescent="0.25">
      <c r="A149" s="425">
        <f t="shared" si="9"/>
        <v>131</v>
      </c>
      <c r="B149" s="410" t="str">
        <f>'[1]Под 6'!A139</f>
        <v>124</v>
      </c>
      <c r="C149" s="416" t="s">
        <v>411</v>
      </c>
      <c r="D149" s="412">
        <v>84.2</v>
      </c>
      <c r="E149" s="401">
        <f t="shared" si="10"/>
        <v>47.215678677357872</v>
      </c>
      <c r="F149" s="400">
        <v>5.05</v>
      </c>
      <c r="G149" s="413">
        <f t="shared" si="8"/>
        <v>238.43917732065725</v>
      </c>
    </row>
    <row r="150" spans="1:7" ht="15" x14ac:dyDescent="0.25">
      <c r="A150" s="425">
        <f t="shared" si="9"/>
        <v>132</v>
      </c>
      <c r="B150" s="410" t="str">
        <f>'[1]Под 6'!A140</f>
        <v>Л/125</v>
      </c>
      <c r="C150" s="417" t="s">
        <v>412</v>
      </c>
      <c r="D150" s="412">
        <f>81.7</f>
        <v>81.7</v>
      </c>
      <c r="E150" s="401">
        <f t="shared" si="10"/>
        <v>45.813787980286683</v>
      </c>
      <c r="F150" s="400">
        <v>5.05</v>
      </c>
      <c r="G150" s="413">
        <f t="shared" si="8"/>
        <v>231.35962930044775</v>
      </c>
    </row>
    <row r="151" spans="1:7" ht="15" x14ac:dyDescent="0.25">
      <c r="A151" s="425">
        <f t="shared" si="9"/>
        <v>133</v>
      </c>
      <c r="B151" s="410" t="str">
        <f>'[1]Под 6'!A141</f>
        <v>126</v>
      </c>
      <c r="C151" s="417" t="s">
        <v>413</v>
      </c>
      <c r="D151" s="412">
        <v>44.5</v>
      </c>
      <c r="E151" s="401">
        <f t="shared" si="10"/>
        <v>24.953654407867283</v>
      </c>
      <c r="F151" s="400">
        <v>5.05</v>
      </c>
      <c r="G151" s="413">
        <f t="shared" si="8"/>
        <v>126.01595475972978</v>
      </c>
    </row>
    <row r="152" spans="1:7" ht="15" x14ac:dyDescent="0.25">
      <c r="A152" s="425">
        <f t="shared" si="9"/>
        <v>134</v>
      </c>
      <c r="B152" s="410" t="str">
        <f>'[1]Под 6'!A142</f>
        <v>127</v>
      </c>
      <c r="C152" s="417" t="s">
        <v>414</v>
      </c>
      <c r="D152" s="412">
        <v>46</v>
      </c>
      <c r="E152" s="401">
        <f t="shared" si="10"/>
        <v>25.794788826110004</v>
      </c>
      <c r="F152" s="400">
        <v>5.05</v>
      </c>
      <c r="G152" s="413">
        <f t="shared" si="8"/>
        <v>130.26368357185552</v>
      </c>
    </row>
    <row r="153" spans="1:7" ht="15" x14ac:dyDescent="0.25">
      <c r="A153" s="425">
        <f t="shared" si="9"/>
        <v>135</v>
      </c>
      <c r="B153" s="410" t="str">
        <f>'[1]Под 6'!A143</f>
        <v>128</v>
      </c>
      <c r="C153" s="424" t="s">
        <v>415</v>
      </c>
      <c r="D153" s="412">
        <f>107.7</f>
        <v>107.7</v>
      </c>
      <c r="E153" s="401">
        <f t="shared" si="10"/>
        <v>60.393451229827107</v>
      </c>
      <c r="F153" s="400">
        <v>5.05</v>
      </c>
      <c r="G153" s="413">
        <f t="shared" si="8"/>
        <v>304.9869287106269</v>
      </c>
    </row>
    <row r="154" spans="1:7" ht="15" x14ac:dyDescent="0.25">
      <c r="A154" s="425">
        <f t="shared" si="9"/>
        <v>136</v>
      </c>
      <c r="B154" s="410" t="str">
        <f>'[1]Под 6'!A144</f>
        <v>129</v>
      </c>
      <c r="C154" s="417" t="s">
        <v>416</v>
      </c>
      <c r="D154" s="412">
        <v>54.1</v>
      </c>
      <c r="E154" s="401">
        <f t="shared" ref="E154:E185" si="11">$E$4*D154/$A$5</f>
        <v>30.336914684620677</v>
      </c>
      <c r="F154" s="400">
        <v>5.05</v>
      </c>
      <c r="G154" s="413">
        <f t="shared" si="8"/>
        <v>153.20141915733441</v>
      </c>
    </row>
    <row r="155" spans="1:7" ht="15" x14ac:dyDescent="0.25">
      <c r="A155" s="425">
        <f t="shared" si="9"/>
        <v>137</v>
      </c>
      <c r="B155" s="410" t="str">
        <f>'[1]Под 6'!A145</f>
        <v>П/130</v>
      </c>
      <c r="C155" s="416" t="s">
        <v>417</v>
      </c>
      <c r="D155" s="412">
        <v>102</v>
      </c>
      <c r="E155" s="401">
        <f t="shared" si="11"/>
        <v>57.197140440504782</v>
      </c>
      <c r="F155" s="400">
        <v>5.05</v>
      </c>
      <c r="G155" s="413">
        <f t="shared" ref="G155:G218" si="12">E155*F155</f>
        <v>288.84555922454916</v>
      </c>
    </row>
    <row r="156" spans="1:7" ht="15" x14ac:dyDescent="0.25">
      <c r="A156" s="425">
        <f t="shared" si="9"/>
        <v>138</v>
      </c>
      <c r="B156" s="410" t="str">
        <f>'[1]Под 6'!A146</f>
        <v>131</v>
      </c>
      <c r="C156" s="416" t="s">
        <v>418</v>
      </c>
      <c r="D156" s="412">
        <v>79.2</v>
      </c>
      <c r="E156" s="401">
        <f t="shared" si="11"/>
        <v>44.411897283215481</v>
      </c>
      <c r="F156" s="400">
        <v>5.05</v>
      </c>
      <c r="G156" s="413">
        <f t="shared" si="12"/>
        <v>224.28008128023816</v>
      </c>
    </row>
    <row r="157" spans="1:7" ht="15" x14ac:dyDescent="0.25">
      <c r="A157" s="425">
        <f t="shared" si="9"/>
        <v>139</v>
      </c>
      <c r="B157" s="410" t="str">
        <f>'[1]Под 6'!A147</f>
        <v>132</v>
      </c>
      <c r="C157" s="417" t="s">
        <v>419</v>
      </c>
      <c r="D157" s="412">
        <v>116.8</v>
      </c>
      <c r="E157" s="401">
        <f t="shared" si="11"/>
        <v>65.496333367166272</v>
      </c>
      <c r="F157" s="400">
        <v>5.05</v>
      </c>
      <c r="G157" s="413">
        <f t="shared" si="12"/>
        <v>330.75648350418965</v>
      </c>
    </row>
    <row r="158" spans="1:7" ht="15" x14ac:dyDescent="0.25">
      <c r="A158" s="425">
        <f t="shared" ref="A158:A221" si="13">A157+1</f>
        <v>140</v>
      </c>
      <c r="B158" s="410" t="str">
        <f>'[1]Под 6'!A148</f>
        <v>133</v>
      </c>
      <c r="C158" s="417" t="s">
        <v>420</v>
      </c>
      <c r="D158" s="412">
        <v>83.7</v>
      </c>
      <c r="E158" s="401">
        <f t="shared" si="11"/>
        <v>46.935300537943633</v>
      </c>
      <c r="F158" s="400">
        <v>5.05</v>
      </c>
      <c r="G158" s="413">
        <f t="shared" si="12"/>
        <v>237.02326771661532</v>
      </c>
    </row>
    <row r="159" spans="1:7" ht="15" x14ac:dyDescent="0.25">
      <c r="A159" s="425">
        <f t="shared" si="13"/>
        <v>141</v>
      </c>
      <c r="B159" s="410" t="str">
        <f>'[1]Под 6'!A149</f>
        <v>Л/134</v>
      </c>
      <c r="C159" s="417" t="s">
        <v>421</v>
      </c>
      <c r="D159" s="412">
        <v>81.7</v>
      </c>
      <c r="E159" s="401">
        <f t="shared" si="11"/>
        <v>45.813787980286683</v>
      </c>
      <c r="F159" s="400">
        <v>5.05</v>
      </c>
      <c r="G159" s="413">
        <f t="shared" si="12"/>
        <v>231.35962930044775</v>
      </c>
    </row>
    <row r="160" spans="1:7" ht="15" x14ac:dyDescent="0.25">
      <c r="A160" s="425">
        <f t="shared" si="13"/>
        <v>142</v>
      </c>
      <c r="B160" s="410" t="str">
        <f>'[1]Под 6'!A150</f>
        <v>135</v>
      </c>
      <c r="C160" s="398" t="s">
        <v>422</v>
      </c>
      <c r="D160" s="412">
        <v>44.7</v>
      </c>
      <c r="E160" s="401">
        <f t="shared" si="11"/>
        <v>25.065805663632979</v>
      </c>
      <c r="F160" s="400">
        <v>5.05</v>
      </c>
      <c r="G160" s="413">
        <f t="shared" si="12"/>
        <v>126.58231860134654</v>
      </c>
    </row>
    <row r="161" spans="1:7" ht="15" x14ac:dyDescent="0.25">
      <c r="A161" s="425">
        <f t="shared" si="13"/>
        <v>143</v>
      </c>
      <c r="B161" s="410" t="str">
        <f>'[1]Под 6'!A151</f>
        <v>136</v>
      </c>
      <c r="C161" s="398" t="s">
        <v>423</v>
      </c>
      <c r="D161" s="412">
        <v>46.2</v>
      </c>
      <c r="E161" s="401">
        <f t="shared" si="11"/>
        <v>25.906940081875696</v>
      </c>
      <c r="F161" s="400">
        <v>5.05</v>
      </c>
      <c r="G161" s="413">
        <f t="shared" si="12"/>
        <v>130.83004741347227</v>
      </c>
    </row>
    <row r="162" spans="1:7" ht="15" x14ac:dyDescent="0.25">
      <c r="A162" s="425">
        <f t="shared" si="13"/>
        <v>144</v>
      </c>
      <c r="B162" s="410" t="str">
        <f>'[1]Под 6'!A152</f>
        <v>137</v>
      </c>
      <c r="C162" s="398" t="s">
        <v>424</v>
      </c>
      <c r="D162" s="412">
        <v>107.1</v>
      </c>
      <c r="E162" s="401">
        <f t="shared" si="11"/>
        <v>60.056997462530028</v>
      </c>
      <c r="F162" s="400">
        <v>5.05</v>
      </c>
      <c r="G162" s="413">
        <f t="shared" si="12"/>
        <v>303.28783718577665</v>
      </c>
    </row>
    <row r="163" spans="1:7" ht="15" x14ac:dyDescent="0.25">
      <c r="A163" s="425">
        <f t="shared" si="13"/>
        <v>145</v>
      </c>
      <c r="B163" s="410" t="str">
        <f>'[1]Под 6'!A153</f>
        <v>138</v>
      </c>
      <c r="C163" s="398" t="s">
        <v>425</v>
      </c>
      <c r="D163" s="412">
        <v>53.2</v>
      </c>
      <c r="E163" s="401">
        <f t="shared" si="11"/>
        <v>29.83223403367505</v>
      </c>
      <c r="F163" s="400">
        <v>5.05</v>
      </c>
      <c r="G163" s="413">
        <f t="shared" si="12"/>
        <v>150.65278187005899</v>
      </c>
    </row>
    <row r="164" spans="1:7" ht="15" x14ac:dyDescent="0.25">
      <c r="A164" s="425">
        <f t="shared" si="13"/>
        <v>146</v>
      </c>
      <c r="B164" s="410" t="str">
        <f>'[1]Под 6'!A154</f>
        <v>П/139</v>
      </c>
      <c r="C164" s="398" t="s">
        <v>426</v>
      </c>
      <c r="D164" s="412">
        <v>116</v>
      </c>
      <c r="E164" s="401">
        <f t="shared" si="11"/>
        <v>65.04772834410349</v>
      </c>
      <c r="F164" s="400">
        <v>5.05</v>
      </c>
      <c r="G164" s="413">
        <f t="shared" si="12"/>
        <v>328.49102813772259</v>
      </c>
    </row>
    <row r="165" spans="1:7" ht="15" x14ac:dyDescent="0.25">
      <c r="A165" s="425">
        <f t="shared" si="13"/>
        <v>147</v>
      </c>
      <c r="B165" s="410" t="str">
        <f>'[1]Под 6'!A155</f>
        <v>140</v>
      </c>
      <c r="C165" s="398" t="s">
        <v>427</v>
      </c>
      <c r="D165" s="412">
        <v>90.4</v>
      </c>
      <c r="E165" s="401">
        <f t="shared" si="11"/>
        <v>50.692367606094443</v>
      </c>
      <c r="F165" s="400">
        <v>5.05</v>
      </c>
      <c r="G165" s="413">
        <f t="shared" si="12"/>
        <v>255.99645641077691</v>
      </c>
    </row>
    <row r="166" spans="1:7" ht="15" x14ac:dyDescent="0.25">
      <c r="A166" s="425">
        <f t="shared" si="13"/>
        <v>148</v>
      </c>
      <c r="B166" s="410" t="str">
        <f>'[1]Под 6'!A156</f>
        <v>141</v>
      </c>
      <c r="C166" s="398" t="s">
        <v>428</v>
      </c>
      <c r="D166" s="412">
        <v>119.7</v>
      </c>
      <c r="E166" s="401">
        <f t="shared" si="11"/>
        <v>67.122526575768859</v>
      </c>
      <c r="F166" s="400">
        <v>5.05</v>
      </c>
      <c r="G166" s="413">
        <f t="shared" si="12"/>
        <v>338.96875920763273</v>
      </c>
    </row>
    <row r="167" spans="1:7" ht="15" x14ac:dyDescent="0.25">
      <c r="A167" s="425">
        <f t="shared" si="13"/>
        <v>149</v>
      </c>
      <c r="B167" s="410" t="str">
        <f>'[1]Под 6'!A157</f>
        <v>142</v>
      </c>
      <c r="C167" s="398" t="s">
        <v>429</v>
      </c>
      <c r="D167" s="412">
        <f>85</f>
        <v>85</v>
      </c>
      <c r="E167" s="401">
        <f t="shared" si="11"/>
        <v>47.664283700420661</v>
      </c>
      <c r="F167" s="400">
        <v>5.05</v>
      </c>
      <c r="G167" s="413">
        <f t="shared" si="12"/>
        <v>240.70463268712433</v>
      </c>
    </row>
    <row r="168" spans="1:7" ht="15" x14ac:dyDescent="0.25">
      <c r="A168" s="425">
        <f t="shared" si="13"/>
        <v>150</v>
      </c>
      <c r="B168" s="410" t="str">
        <f>'[1]Под 6'!A158</f>
        <v>Л/143</v>
      </c>
      <c r="C168" s="398" t="s">
        <v>430</v>
      </c>
      <c r="D168" s="412">
        <v>83</v>
      </c>
      <c r="E168" s="401">
        <f t="shared" si="11"/>
        <v>46.542771142763698</v>
      </c>
      <c r="F168" s="400">
        <v>5.05</v>
      </c>
      <c r="G168" s="413">
        <f t="shared" si="12"/>
        <v>235.04099427095667</v>
      </c>
    </row>
    <row r="169" spans="1:7" ht="15" x14ac:dyDescent="0.25">
      <c r="A169" s="425">
        <f t="shared" si="13"/>
        <v>151</v>
      </c>
      <c r="B169" s="410" t="str">
        <f>'[1]Под 6'!A159</f>
        <v>144</v>
      </c>
      <c r="C169" s="415" t="s">
        <v>431</v>
      </c>
      <c r="D169" s="412">
        <v>45.8</v>
      </c>
      <c r="E169" s="401">
        <f t="shared" si="11"/>
        <v>25.682637570344305</v>
      </c>
      <c r="F169" s="400">
        <v>5.05</v>
      </c>
      <c r="G169" s="413">
        <f t="shared" si="12"/>
        <v>129.69731973023875</v>
      </c>
    </row>
    <row r="170" spans="1:7" ht="15" x14ac:dyDescent="0.25">
      <c r="A170" s="425">
        <f t="shared" si="13"/>
        <v>152</v>
      </c>
      <c r="B170" s="410" t="str">
        <f>'[1]Под 6'!A160</f>
        <v>145</v>
      </c>
      <c r="C170" s="416" t="s">
        <v>432</v>
      </c>
      <c r="D170" s="412">
        <v>47.6</v>
      </c>
      <c r="E170" s="401">
        <f t="shared" si="11"/>
        <v>26.691998872235565</v>
      </c>
      <c r="F170" s="400">
        <v>5.05</v>
      </c>
      <c r="G170" s="413">
        <f t="shared" si="12"/>
        <v>134.7945943047896</v>
      </c>
    </row>
    <row r="171" spans="1:7" ht="15" x14ac:dyDescent="0.25">
      <c r="A171" s="425">
        <f t="shared" si="13"/>
        <v>153</v>
      </c>
      <c r="B171" s="410" t="str">
        <f>'[1]Под 6'!A161</f>
        <v>146</v>
      </c>
      <c r="C171" s="417" t="s">
        <v>433</v>
      </c>
      <c r="D171" s="412">
        <v>113.1</v>
      </c>
      <c r="E171" s="401">
        <f t="shared" si="11"/>
        <v>63.421535135500896</v>
      </c>
      <c r="F171" s="400">
        <v>5.05</v>
      </c>
      <c r="G171" s="413">
        <f t="shared" si="12"/>
        <v>320.27875243427951</v>
      </c>
    </row>
    <row r="172" spans="1:7" ht="15" x14ac:dyDescent="0.25">
      <c r="A172" s="425">
        <f t="shared" si="13"/>
        <v>154</v>
      </c>
      <c r="B172" s="410" t="str">
        <f>'[1]Под 6'!A162</f>
        <v>147</v>
      </c>
      <c r="C172" s="417" t="s">
        <v>434</v>
      </c>
      <c r="D172" s="412">
        <v>57.4</v>
      </c>
      <c r="E172" s="401">
        <f t="shared" si="11"/>
        <v>32.187410404754651</v>
      </c>
      <c r="F172" s="400">
        <v>5.05</v>
      </c>
      <c r="G172" s="413">
        <f t="shared" si="12"/>
        <v>162.54642254401099</v>
      </c>
    </row>
    <row r="173" spans="1:7" ht="15" x14ac:dyDescent="0.25">
      <c r="A173" s="425">
        <f t="shared" si="13"/>
        <v>155</v>
      </c>
      <c r="B173" s="410" t="str">
        <f>'[1]Под 6'!A163</f>
        <v>П/148</v>
      </c>
      <c r="C173" s="417" t="s">
        <v>435</v>
      </c>
      <c r="D173" s="412">
        <f>101.9</f>
        <v>101.9</v>
      </c>
      <c r="E173" s="401">
        <f t="shared" si="11"/>
        <v>57.141064812621941</v>
      </c>
      <c r="F173" s="400">
        <v>5.05</v>
      </c>
      <c r="G173" s="413">
        <f t="shared" si="12"/>
        <v>288.56237730374079</v>
      </c>
    </row>
    <row r="174" spans="1:7" ht="15" x14ac:dyDescent="0.25">
      <c r="A174" s="425">
        <f t="shared" si="13"/>
        <v>156</v>
      </c>
      <c r="B174" s="410" t="str">
        <f>'[1]Под 6'!A164</f>
        <v>149</v>
      </c>
      <c r="C174" s="424" t="s">
        <v>436</v>
      </c>
      <c r="D174" s="412">
        <f>81.4</f>
        <v>81.400000000000006</v>
      </c>
      <c r="E174" s="401">
        <f t="shared" si="11"/>
        <v>45.64556109663814</v>
      </c>
      <c r="F174" s="400">
        <v>5.05</v>
      </c>
      <c r="G174" s="413">
        <f t="shared" si="12"/>
        <v>230.5100835380226</v>
      </c>
    </row>
    <row r="175" spans="1:7" ht="15" x14ac:dyDescent="0.25">
      <c r="A175" s="425">
        <f t="shared" si="13"/>
        <v>157</v>
      </c>
      <c r="B175" s="410" t="str">
        <f>'[1]Под 6'!A165</f>
        <v>150</v>
      </c>
      <c r="C175" s="417" t="s">
        <v>437</v>
      </c>
      <c r="D175" s="412">
        <v>121.7</v>
      </c>
      <c r="E175" s="401">
        <f t="shared" si="11"/>
        <v>68.244039133425815</v>
      </c>
      <c r="F175" s="400">
        <v>5.05</v>
      </c>
      <c r="G175" s="413">
        <f t="shared" si="12"/>
        <v>344.63239762380033</v>
      </c>
    </row>
    <row r="176" spans="1:7" ht="15" x14ac:dyDescent="0.25">
      <c r="A176" s="425">
        <f t="shared" si="13"/>
        <v>158</v>
      </c>
      <c r="B176" s="410" t="str">
        <f>'[1]Под 6'!A166</f>
        <v>151</v>
      </c>
      <c r="C176" s="411" t="s">
        <v>438</v>
      </c>
      <c r="D176" s="412">
        <v>85.5</v>
      </c>
      <c r="E176" s="401">
        <f t="shared" si="11"/>
        <v>47.9446618398349</v>
      </c>
      <c r="F176" s="400">
        <v>5.05</v>
      </c>
      <c r="G176" s="413">
        <f t="shared" si="12"/>
        <v>242.12054229116623</v>
      </c>
    </row>
    <row r="177" spans="1:7" ht="15" x14ac:dyDescent="0.25">
      <c r="A177" s="425">
        <f t="shared" si="13"/>
        <v>159</v>
      </c>
      <c r="B177" s="410" t="str">
        <f>'[1]Под 6'!A173</f>
        <v>Л/152</v>
      </c>
      <c r="C177" s="416" t="s">
        <v>439</v>
      </c>
      <c r="D177" s="412">
        <v>83.1</v>
      </c>
      <c r="E177" s="401">
        <f t="shared" si="11"/>
        <v>46.598846770646546</v>
      </c>
      <c r="F177" s="400">
        <v>5.05</v>
      </c>
      <c r="G177" s="413">
        <f t="shared" si="12"/>
        <v>235.32417619176505</v>
      </c>
    </row>
    <row r="178" spans="1:7" ht="15" x14ac:dyDescent="0.25">
      <c r="A178" s="425">
        <f t="shared" si="13"/>
        <v>160</v>
      </c>
      <c r="B178" s="410" t="str">
        <f>'[1]Под 6'!A174</f>
        <v>153</v>
      </c>
      <c r="C178" s="417" t="s">
        <v>440</v>
      </c>
      <c r="D178" s="412">
        <v>45.8</v>
      </c>
      <c r="E178" s="401">
        <f t="shared" si="11"/>
        <v>25.682637570344305</v>
      </c>
      <c r="F178" s="400">
        <v>5.05</v>
      </c>
      <c r="G178" s="413">
        <f t="shared" si="12"/>
        <v>129.69731973023875</v>
      </c>
    </row>
    <row r="179" spans="1:7" ht="15" x14ac:dyDescent="0.25">
      <c r="A179" s="425">
        <f t="shared" si="13"/>
        <v>161</v>
      </c>
      <c r="B179" s="410" t="str">
        <f>'[1]Под 6'!A175</f>
        <v>154</v>
      </c>
      <c r="C179" s="417" t="s">
        <v>441</v>
      </c>
      <c r="D179" s="412">
        <f>47.6</f>
        <v>47.6</v>
      </c>
      <c r="E179" s="401">
        <f t="shared" si="11"/>
        <v>26.691998872235565</v>
      </c>
      <c r="F179" s="400">
        <v>5.05</v>
      </c>
      <c r="G179" s="413">
        <f t="shared" si="12"/>
        <v>134.7945943047896</v>
      </c>
    </row>
    <row r="180" spans="1:7" ht="15" x14ac:dyDescent="0.25">
      <c r="A180" s="425">
        <f t="shared" si="13"/>
        <v>162</v>
      </c>
      <c r="B180" s="410" t="str">
        <f>'[1]Под 6'!A176</f>
        <v>155</v>
      </c>
      <c r="C180" s="424" t="s">
        <v>442</v>
      </c>
      <c r="D180" s="412">
        <v>113</v>
      </c>
      <c r="E180" s="401">
        <f t="shared" si="11"/>
        <v>63.365459507618048</v>
      </c>
      <c r="F180" s="400">
        <v>5.05</v>
      </c>
      <c r="G180" s="413">
        <f t="shared" si="12"/>
        <v>319.99557051347114</v>
      </c>
    </row>
    <row r="181" spans="1:7" ht="15" x14ac:dyDescent="0.25">
      <c r="A181" s="425">
        <f t="shared" si="13"/>
        <v>163</v>
      </c>
      <c r="B181" s="410" t="str">
        <f>'[1]Под 6'!A177</f>
        <v>156</v>
      </c>
      <c r="C181" s="398" t="s">
        <v>443</v>
      </c>
      <c r="D181" s="412">
        <v>57</v>
      </c>
      <c r="E181" s="401">
        <f t="shared" si="11"/>
        <v>31.96310789322326</v>
      </c>
      <c r="F181" s="400">
        <v>5.05</v>
      </c>
      <c r="G181" s="413">
        <f t="shared" si="12"/>
        <v>161.41369486077747</v>
      </c>
    </row>
    <row r="182" spans="1:7" ht="15" x14ac:dyDescent="0.25">
      <c r="A182" s="425">
        <f t="shared" si="13"/>
        <v>164</v>
      </c>
      <c r="B182" s="410" t="str">
        <f>'[1]Под 6'!A178</f>
        <v>П/157</v>
      </c>
      <c r="C182" s="398" t="s">
        <v>444</v>
      </c>
      <c r="D182" s="412">
        <v>100.1</v>
      </c>
      <c r="E182" s="401">
        <f t="shared" si="11"/>
        <v>56.131703510730674</v>
      </c>
      <c r="F182" s="400">
        <v>5.05</v>
      </c>
      <c r="G182" s="413">
        <f t="shared" si="12"/>
        <v>283.46510272918988</v>
      </c>
    </row>
    <row r="183" spans="1:7" ht="15" x14ac:dyDescent="0.25">
      <c r="A183" s="425">
        <f t="shared" si="13"/>
        <v>165</v>
      </c>
      <c r="B183" s="410" t="str">
        <f>'[1]Под 6'!A179</f>
        <v>158</v>
      </c>
      <c r="C183" s="398" t="s">
        <v>445</v>
      </c>
      <c r="D183" s="412">
        <v>80.599999999999994</v>
      </c>
      <c r="E183" s="401">
        <f t="shared" si="11"/>
        <v>45.19695607357535</v>
      </c>
      <c r="F183" s="400">
        <v>5.05</v>
      </c>
      <c r="G183" s="413">
        <f t="shared" si="12"/>
        <v>228.24462817155552</v>
      </c>
    </row>
    <row r="184" spans="1:7" ht="15" x14ac:dyDescent="0.25">
      <c r="A184" s="425">
        <f t="shared" si="13"/>
        <v>166</v>
      </c>
      <c r="B184" s="410" t="str">
        <f>'[1]Под 6'!A180</f>
        <v>159</v>
      </c>
      <c r="C184" s="398" t="s">
        <v>446</v>
      </c>
      <c r="D184" s="412">
        <v>120.9</v>
      </c>
      <c r="E184" s="401">
        <f t="shared" si="11"/>
        <v>67.795434110363033</v>
      </c>
      <c r="F184" s="400">
        <v>5.05</v>
      </c>
      <c r="G184" s="413">
        <f t="shared" si="12"/>
        <v>342.36694225733328</v>
      </c>
    </row>
    <row r="185" spans="1:7" ht="15" x14ac:dyDescent="0.25">
      <c r="A185" s="425">
        <f t="shared" si="13"/>
        <v>167</v>
      </c>
      <c r="B185" s="410" t="str">
        <f>'[1]Под 6'!A181</f>
        <v>160</v>
      </c>
      <c r="C185" s="398" t="s">
        <v>447</v>
      </c>
      <c r="D185" s="412">
        <v>85.1</v>
      </c>
      <c r="E185" s="401">
        <f t="shared" si="11"/>
        <v>47.720359328303502</v>
      </c>
      <c r="F185" s="400">
        <v>5.05</v>
      </c>
      <c r="G185" s="413">
        <f t="shared" si="12"/>
        <v>240.98781460793268</v>
      </c>
    </row>
    <row r="186" spans="1:7" ht="15" x14ac:dyDescent="0.25">
      <c r="A186" s="425">
        <f t="shared" si="13"/>
        <v>168</v>
      </c>
      <c r="B186" s="410" t="str">
        <f>'[1]Под 6'!A182</f>
        <v>Л/161</v>
      </c>
      <c r="C186" s="398" t="s">
        <v>448</v>
      </c>
      <c r="D186" s="412">
        <v>84</v>
      </c>
      <c r="E186" s="401">
        <f t="shared" ref="E186:E217" si="14">$E$4*D186/$A$5</f>
        <v>47.103527421592176</v>
      </c>
      <c r="F186" s="400">
        <v>5.05</v>
      </c>
      <c r="G186" s="413">
        <f t="shared" si="12"/>
        <v>237.87281347904047</v>
      </c>
    </row>
    <row r="187" spans="1:7" ht="15" x14ac:dyDescent="0.25">
      <c r="A187" s="425">
        <f t="shared" si="13"/>
        <v>169</v>
      </c>
      <c r="B187" s="410" t="str">
        <f>'[1]Под 6'!A183</f>
        <v>162</v>
      </c>
      <c r="C187" s="398" t="s">
        <v>449</v>
      </c>
      <c r="D187" s="412">
        <v>45.7</v>
      </c>
      <c r="E187" s="401">
        <f t="shared" si="14"/>
        <v>25.626561942461461</v>
      </c>
      <c r="F187" s="400">
        <v>5.05</v>
      </c>
      <c r="G187" s="413">
        <f t="shared" si="12"/>
        <v>129.41413780943037</v>
      </c>
    </row>
    <row r="188" spans="1:7" ht="15" x14ac:dyDescent="0.25">
      <c r="A188" s="425">
        <f t="shared" si="13"/>
        <v>170</v>
      </c>
      <c r="B188" s="410" t="str">
        <f>'[1]Под 6'!A184</f>
        <v>163</v>
      </c>
      <c r="C188" s="398" t="s">
        <v>450</v>
      </c>
      <c r="D188" s="412">
        <v>49.2</v>
      </c>
      <c r="E188" s="401">
        <f t="shared" si="14"/>
        <v>27.58920891836113</v>
      </c>
      <c r="F188" s="400">
        <v>5.05</v>
      </c>
      <c r="G188" s="413">
        <f t="shared" si="12"/>
        <v>139.3255050377237</v>
      </c>
    </row>
    <row r="189" spans="1:7" ht="15" x14ac:dyDescent="0.25">
      <c r="A189" s="425">
        <f t="shared" si="13"/>
        <v>171</v>
      </c>
      <c r="B189" s="410" t="str">
        <f>'[1]Под 6'!A185</f>
        <v>164</v>
      </c>
      <c r="C189" s="398" t="s">
        <v>451</v>
      </c>
      <c r="D189" s="412">
        <v>111.7</v>
      </c>
      <c r="E189" s="401">
        <f t="shared" si="14"/>
        <v>62.636476345141027</v>
      </c>
      <c r="F189" s="400">
        <v>5.05</v>
      </c>
      <c r="G189" s="413">
        <f t="shared" si="12"/>
        <v>316.31420554296216</v>
      </c>
    </row>
    <row r="190" spans="1:7" ht="15" x14ac:dyDescent="0.25">
      <c r="A190" s="425">
        <f t="shared" si="13"/>
        <v>172</v>
      </c>
      <c r="B190" s="410" t="str">
        <f>'[1]Под 6'!A186</f>
        <v>165</v>
      </c>
      <c r="C190" s="415" t="s">
        <v>452</v>
      </c>
      <c r="D190" s="412">
        <v>57.9</v>
      </c>
      <c r="E190" s="401">
        <f t="shared" si="14"/>
        <v>32.46778854416889</v>
      </c>
      <c r="F190" s="400">
        <v>5.05</v>
      </c>
      <c r="G190" s="413">
        <f t="shared" si="12"/>
        <v>163.96233214805289</v>
      </c>
    </row>
    <row r="191" spans="1:7" ht="15" x14ac:dyDescent="0.25">
      <c r="A191" s="425">
        <f t="shared" si="13"/>
        <v>173</v>
      </c>
      <c r="B191" s="410" t="str">
        <f>'[1]Под 6'!A187</f>
        <v>П/166</v>
      </c>
      <c r="C191" s="416" t="s">
        <v>430</v>
      </c>
      <c r="D191" s="412">
        <v>104</v>
      </c>
      <c r="E191" s="401">
        <f t="shared" si="14"/>
        <v>58.318652998161745</v>
      </c>
      <c r="F191" s="400">
        <v>5.05</v>
      </c>
      <c r="G191" s="413">
        <f t="shared" si="12"/>
        <v>294.50919764071682</v>
      </c>
    </row>
    <row r="192" spans="1:7" ht="15" x14ac:dyDescent="0.25">
      <c r="A192" s="425">
        <f t="shared" si="13"/>
        <v>174</v>
      </c>
      <c r="B192" s="410" t="str">
        <f>'[1]Под 6'!A188</f>
        <v>167</v>
      </c>
      <c r="C192" s="417" t="s">
        <v>453</v>
      </c>
      <c r="D192" s="412">
        <v>91.8</v>
      </c>
      <c r="E192" s="401">
        <f t="shared" si="14"/>
        <v>51.477426396454312</v>
      </c>
      <c r="F192" s="400">
        <v>5.05</v>
      </c>
      <c r="G192" s="413">
        <f t="shared" si="12"/>
        <v>259.96100330209424</v>
      </c>
    </row>
    <row r="193" spans="1:7" ht="15" x14ac:dyDescent="0.25">
      <c r="A193" s="425">
        <f t="shared" si="13"/>
        <v>175</v>
      </c>
      <c r="B193" s="410" t="str">
        <f>'[1]Под 6'!A189</f>
        <v>168</v>
      </c>
      <c r="C193" s="417" t="s">
        <v>446</v>
      </c>
      <c r="D193" s="412">
        <v>124.1</v>
      </c>
      <c r="E193" s="401">
        <f t="shared" si="14"/>
        <v>69.589854202614148</v>
      </c>
      <c r="F193" s="400">
        <v>5.05</v>
      </c>
      <c r="G193" s="413">
        <f t="shared" si="12"/>
        <v>351.42876372320143</v>
      </c>
    </row>
    <row r="194" spans="1:7" ht="15" x14ac:dyDescent="0.25">
      <c r="A194" s="425">
        <f t="shared" si="13"/>
        <v>176</v>
      </c>
      <c r="B194" s="410" t="str">
        <f>'[1]Под 6'!A190</f>
        <v>169</v>
      </c>
      <c r="C194" s="417" t="s">
        <v>454</v>
      </c>
      <c r="D194" s="412">
        <v>85</v>
      </c>
      <c r="E194" s="401">
        <f t="shared" si="14"/>
        <v>47.664283700420661</v>
      </c>
      <c r="F194" s="400">
        <v>5.05</v>
      </c>
      <c r="G194" s="413">
        <f t="shared" si="12"/>
        <v>240.70463268712433</v>
      </c>
    </row>
    <row r="195" spans="1:7" ht="15" x14ac:dyDescent="0.25">
      <c r="A195" s="425">
        <f t="shared" si="13"/>
        <v>177</v>
      </c>
      <c r="B195" s="410" t="str">
        <f>'[1]Под 6'!A191</f>
        <v>Л/170</v>
      </c>
      <c r="C195" s="424" t="s">
        <v>455</v>
      </c>
      <c r="D195" s="412">
        <v>96.2</v>
      </c>
      <c r="E195" s="401">
        <f t="shared" si="14"/>
        <v>53.944754023299616</v>
      </c>
      <c r="F195" s="400">
        <v>5.05</v>
      </c>
      <c r="G195" s="413">
        <f t="shared" si="12"/>
        <v>272.42100781766305</v>
      </c>
    </row>
    <row r="196" spans="1:7" ht="15" x14ac:dyDescent="0.25">
      <c r="A196" s="425">
        <f t="shared" si="13"/>
        <v>178</v>
      </c>
      <c r="B196" s="410" t="str">
        <f>'[1]Под 6'!A192</f>
        <v>171</v>
      </c>
      <c r="C196" s="417" t="s">
        <v>456</v>
      </c>
      <c r="D196" s="412">
        <v>46.1</v>
      </c>
      <c r="E196" s="401">
        <f t="shared" si="14"/>
        <v>25.850864453992848</v>
      </c>
      <c r="F196" s="400">
        <v>5.05</v>
      </c>
      <c r="G196" s="413">
        <f t="shared" si="12"/>
        <v>130.54686549266387</v>
      </c>
    </row>
    <row r="197" spans="1:7" ht="15" x14ac:dyDescent="0.25">
      <c r="A197" s="425">
        <f t="shared" si="13"/>
        <v>179</v>
      </c>
      <c r="B197" s="410" t="str">
        <f>'[1]Под 6'!A193</f>
        <v>172</v>
      </c>
      <c r="C197" s="416" t="s">
        <v>457</v>
      </c>
      <c r="D197" s="412">
        <f>47.4</f>
        <v>47.4</v>
      </c>
      <c r="E197" s="401">
        <f t="shared" si="14"/>
        <v>26.579847616469873</v>
      </c>
      <c r="F197" s="400">
        <v>5.05</v>
      </c>
      <c r="G197" s="413">
        <f t="shared" si="12"/>
        <v>134.22823046317285</v>
      </c>
    </row>
    <row r="198" spans="1:7" ht="15" x14ac:dyDescent="0.25">
      <c r="A198" s="425">
        <f t="shared" si="13"/>
        <v>180</v>
      </c>
      <c r="B198" s="410" t="str">
        <f>'[1]Под 6'!A194</f>
        <v>173</v>
      </c>
      <c r="C198" s="416" t="s">
        <v>458</v>
      </c>
      <c r="D198" s="412">
        <v>112.6</v>
      </c>
      <c r="E198" s="401">
        <f t="shared" si="14"/>
        <v>63.14115699608665</v>
      </c>
      <c r="F198" s="400">
        <v>5.05</v>
      </c>
      <c r="G198" s="413">
        <f t="shared" si="12"/>
        <v>318.86284283023758</v>
      </c>
    </row>
    <row r="199" spans="1:7" ht="15" x14ac:dyDescent="0.25">
      <c r="A199" s="425">
        <f t="shared" si="13"/>
        <v>181</v>
      </c>
      <c r="B199" s="410" t="str">
        <f>'[1]Под 6'!A195</f>
        <v>174</v>
      </c>
      <c r="C199" s="417" t="s">
        <v>459</v>
      </c>
      <c r="D199" s="412">
        <v>57.2</v>
      </c>
      <c r="E199" s="401">
        <f t="shared" si="14"/>
        <v>32.075259148988962</v>
      </c>
      <c r="F199" s="400">
        <v>5.05</v>
      </c>
      <c r="G199" s="413">
        <f t="shared" si="12"/>
        <v>161.98005870239425</v>
      </c>
    </row>
    <row r="200" spans="1:7" ht="15" x14ac:dyDescent="0.25">
      <c r="A200" s="425">
        <f t="shared" si="13"/>
        <v>182</v>
      </c>
      <c r="B200" s="410" t="str">
        <f>'[1]Под 6'!A196</f>
        <v>П/175</v>
      </c>
      <c r="C200" s="417" t="s">
        <v>460</v>
      </c>
      <c r="D200" s="412">
        <v>117.5</v>
      </c>
      <c r="E200" s="401">
        <f t="shared" si="14"/>
        <v>65.888862762346193</v>
      </c>
      <c r="F200" s="400">
        <v>5.05</v>
      </c>
      <c r="G200" s="413">
        <f t="shared" si="12"/>
        <v>332.73875694984827</v>
      </c>
    </row>
    <row r="201" spans="1:7" ht="15" x14ac:dyDescent="0.25">
      <c r="A201" s="425">
        <f t="shared" si="13"/>
        <v>183</v>
      </c>
      <c r="B201" s="410" t="str">
        <f>'[1]Под 6'!A197</f>
        <v>176</v>
      </c>
      <c r="C201" s="417" t="s">
        <v>461</v>
      </c>
      <c r="D201" s="412">
        <v>81.099999999999994</v>
      </c>
      <c r="E201" s="401">
        <f t="shared" si="14"/>
        <v>45.477334212989589</v>
      </c>
      <c r="F201" s="400">
        <v>5.05</v>
      </c>
      <c r="G201" s="413">
        <f t="shared" si="12"/>
        <v>229.66053777559742</v>
      </c>
    </row>
    <row r="202" spans="1:7" ht="15" x14ac:dyDescent="0.25">
      <c r="A202" s="425">
        <f t="shared" si="13"/>
        <v>184</v>
      </c>
      <c r="B202" s="410" t="str">
        <f>'[1]Под 6'!A198</f>
        <v>177</v>
      </c>
      <c r="C202" s="871" t="s">
        <v>462</v>
      </c>
      <c r="D202" s="412">
        <f>214.1/2</f>
        <v>107.05</v>
      </c>
      <c r="E202" s="401">
        <f t="shared" si="14"/>
        <v>60.028959648588604</v>
      </c>
      <c r="F202" s="400">
        <v>5.05</v>
      </c>
      <c r="G202" s="413">
        <f t="shared" si="12"/>
        <v>303.14624622537247</v>
      </c>
    </row>
    <row r="203" spans="1:7" ht="15" x14ac:dyDescent="0.25">
      <c r="A203" s="425">
        <f t="shared" si="13"/>
        <v>185</v>
      </c>
      <c r="B203" s="410" t="str">
        <f>'[1]Под 6'!A199</f>
        <v>177а</v>
      </c>
      <c r="C203" s="871"/>
      <c r="D203" s="412">
        <f>214.1/2</f>
        <v>107.05</v>
      </c>
      <c r="E203" s="401">
        <f t="shared" si="14"/>
        <v>60.028959648588604</v>
      </c>
      <c r="F203" s="400">
        <v>5.05</v>
      </c>
      <c r="G203" s="413">
        <f t="shared" si="12"/>
        <v>303.14624622537247</v>
      </c>
    </row>
    <row r="204" spans="1:7" ht="15" x14ac:dyDescent="0.25">
      <c r="A204" s="425">
        <f t="shared" si="13"/>
        <v>186</v>
      </c>
      <c r="B204" s="410" t="str">
        <f>'[1]Под 6'!A200</f>
        <v>Л/178</v>
      </c>
      <c r="C204" s="398" t="s">
        <v>463</v>
      </c>
      <c r="D204" s="412">
        <v>85.5</v>
      </c>
      <c r="E204" s="401">
        <f t="shared" si="14"/>
        <v>47.9446618398349</v>
      </c>
      <c r="F204" s="400">
        <v>5.05</v>
      </c>
      <c r="G204" s="413">
        <f t="shared" si="12"/>
        <v>242.12054229116623</v>
      </c>
    </row>
    <row r="205" spans="1:7" ht="15" x14ac:dyDescent="0.25">
      <c r="A205" s="425">
        <f t="shared" si="13"/>
        <v>187</v>
      </c>
      <c r="B205" s="410" t="str">
        <f>'[1]Под 6'!A201</f>
        <v>179</v>
      </c>
      <c r="C205" s="398" t="s">
        <v>464</v>
      </c>
      <c r="D205" s="412">
        <v>45.7</v>
      </c>
      <c r="E205" s="401">
        <f t="shared" si="14"/>
        <v>25.626561942461461</v>
      </c>
      <c r="F205" s="400">
        <v>5.05</v>
      </c>
      <c r="G205" s="413">
        <f t="shared" si="12"/>
        <v>129.41413780943037</v>
      </c>
    </row>
    <row r="206" spans="1:7" ht="15" x14ac:dyDescent="0.25">
      <c r="A206" s="425">
        <f t="shared" si="13"/>
        <v>188</v>
      </c>
      <c r="B206" s="410" t="str">
        <f>'[1]Под 6'!A202</f>
        <v>180</v>
      </c>
      <c r="C206" s="398" t="s">
        <v>465</v>
      </c>
      <c r="D206" s="412">
        <v>47.3</v>
      </c>
      <c r="E206" s="401">
        <f t="shared" si="14"/>
        <v>26.523771988587022</v>
      </c>
      <c r="F206" s="400">
        <v>5.05</v>
      </c>
      <c r="G206" s="413">
        <f t="shared" si="12"/>
        <v>133.94504854236445</v>
      </c>
    </row>
    <row r="207" spans="1:7" ht="15" x14ac:dyDescent="0.25">
      <c r="A207" s="425">
        <f t="shared" si="13"/>
        <v>189</v>
      </c>
      <c r="B207" s="410" t="str">
        <f>'[1]Под 6'!A203</f>
        <v>181</v>
      </c>
      <c r="C207" s="398" t="s">
        <v>466</v>
      </c>
      <c r="D207" s="412">
        <v>111.5</v>
      </c>
      <c r="E207" s="401">
        <f t="shared" si="14"/>
        <v>62.524325089375331</v>
      </c>
      <c r="F207" s="400">
        <v>5.05</v>
      </c>
      <c r="G207" s="413">
        <f t="shared" si="12"/>
        <v>315.74784170134541</v>
      </c>
    </row>
    <row r="208" spans="1:7" ht="15" x14ac:dyDescent="0.25">
      <c r="A208" s="425">
        <f t="shared" si="13"/>
        <v>190</v>
      </c>
      <c r="B208" s="410" t="str">
        <f>'[1]Под 6'!A204</f>
        <v>182</v>
      </c>
      <c r="C208" s="398" t="s">
        <v>467</v>
      </c>
      <c r="D208" s="412">
        <v>57.7</v>
      </c>
      <c r="E208" s="401">
        <f t="shared" si="14"/>
        <v>32.355637288403202</v>
      </c>
      <c r="F208" s="400">
        <v>5.05</v>
      </c>
      <c r="G208" s="413">
        <f t="shared" si="12"/>
        <v>163.39596830643617</v>
      </c>
    </row>
    <row r="209" spans="1:7" ht="15" x14ac:dyDescent="0.25">
      <c r="A209" s="425">
        <f t="shared" si="13"/>
        <v>191</v>
      </c>
      <c r="B209" s="410" t="str">
        <f>'[1]Под 6'!A205</f>
        <v>П/183</v>
      </c>
      <c r="C209" s="424" t="s">
        <v>468</v>
      </c>
      <c r="D209" s="412">
        <v>115.8</v>
      </c>
      <c r="E209" s="401">
        <f t="shared" si="14"/>
        <v>64.93557708833778</v>
      </c>
      <c r="F209" s="400">
        <v>5.05</v>
      </c>
      <c r="G209" s="413">
        <f t="shared" si="12"/>
        <v>327.92466429610579</v>
      </c>
    </row>
    <row r="210" spans="1:7" ht="15" x14ac:dyDescent="0.25">
      <c r="A210" s="425">
        <f t="shared" si="13"/>
        <v>192</v>
      </c>
      <c r="B210" s="410" t="str">
        <f>'[1]Под 6'!A206</f>
        <v>184</v>
      </c>
      <c r="C210" s="398" t="s">
        <v>469</v>
      </c>
      <c r="D210" s="412">
        <v>79.900000000000006</v>
      </c>
      <c r="E210" s="401">
        <f t="shared" si="14"/>
        <v>44.804426678395423</v>
      </c>
      <c r="F210" s="400">
        <v>5.05</v>
      </c>
      <c r="G210" s="413">
        <f t="shared" si="12"/>
        <v>226.26235472589687</v>
      </c>
    </row>
    <row r="211" spans="1:7" ht="15" x14ac:dyDescent="0.25">
      <c r="A211" s="425">
        <f t="shared" si="13"/>
        <v>193</v>
      </c>
      <c r="B211" s="410" t="str">
        <f>'[1]Под 6'!A207</f>
        <v>185</v>
      </c>
      <c r="C211" s="398" t="s">
        <v>470</v>
      </c>
      <c r="D211" s="412">
        <v>124.5</v>
      </c>
      <c r="E211" s="401">
        <f t="shared" si="14"/>
        <v>69.814156714145554</v>
      </c>
      <c r="F211" s="400">
        <v>5.05</v>
      </c>
      <c r="G211" s="413">
        <f t="shared" si="12"/>
        <v>352.56149140643504</v>
      </c>
    </row>
    <row r="212" spans="1:7" ht="15" x14ac:dyDescent="0.25">
      <c r="A212" s="425">
        <f t="shared" si="13"/>
        <v>194</v>
      </c>
      <c r="B212" s="410" t="str">
        <f>'[1]Под 6'!A208</f>
        <v>186</v>
      </c>
      <c r="C212" s="398" t="s">
        <v>471</v>
      </c>
      <c r="D212" s="412">
        <v>85.9</v>
      </c>
      <c r="E212" s="401">
        <f t="shared" si="14"/>
        <v>48.168964351366284</v>
      </c>
      <c r="F212" s="400">
        <v>5.05</v>
      </c>
      <c r="G212" s="413">
        <f t="shared" si="12"/>
        <v>243.25326997439973</v>
      </c>
    </row>
    <row r="213" spans="1:7" ht="15" x14ac:dyDescent="0.25">
      <c r="A213" s="425">
        <f t="shared" si="13"/>
        <v>195</v>
      </c>
      <c r="B213" s="410" t="str">
        <f>'[1]Под 6'!A209</f>
        <v>Л/187</v>
      </c>
      <c r="C213" s="398" t="s">
        <v>472</v>
      </c>
      <c r="D213" s="412">
        <v>84.6</v>
      </c>
      <c r="E213" s="401">
        <f t="shared" si="14"/>
        <v>47.439981188889263</v>
      </c>
      <c r="F213" s="400">
        <v>5.05</v>
      </c>
      <c r="G213" s="413">
        <f t="shared" si="12"/>
        <v>239.57190500389078</v>
      </c>
    </row>
    <row r="214" spans="1:7" ht="15" x14ac:dyDescent="0.25">
      <c r="A214" s="425">
        <f t="shared" si="13"/>
        <v>196</v>
      </c>
      <c r="B214" s="410" t="str">
        <f>'[1]Под 6'!A210</f>
        <v>188</v>
      </c>
      <c r="C214" s="398" t="s">
        <v>431</v>
      </c>
      <c r="D214" s="412">
        <v>44.8</v>
      </c>
      <c r="E214" s="401">
        <f t="shared" si="14"/>
        <v>25.121881291515823</v>
      </c>
      <c r="F214" s="400">
        <v>5.05</v>
      </c>
      <c r="G214" s="413">
        <f t="shared" si="12"/>
        <v>126.8655005221549</v>
      </c>
    </row>
    <row r="215" spans="1:7" ht="15" x14ac:dyDescent="0.25">
      <c r="A215" s="425">
        <f t="shared" si="13"/>
        <v>197</v>
      </c>
      <c r="B215" s="410" t="str">
        <f>'[1]Под 6'!A211</f>
        <v>189</v>
      </c>
      <c r="C215" s="415" t="s">
        <v>473</v>
      </c>
      <c r="D215" s="412">
        <v>45.8</v>
      </c>
      <c r="E215" s="401">
        <f t="shared" si="14"/>
        <v>25.682637570344305</v>
      </c>
      <c r="F215" s="400">
        <v>5.05</v>
      </c>
      <c r="G215" s="413">
        <f t="shared" si="12"/>
        <v>129.69731973023875</v>
      </c>
    </row>
    <row r="216" spans="1:7" ht="15" x14ac:dyDescent="0.25">
      <c r="A216" s="425">
        <f t="shared" si="13"/>
        <v>198</v>
      </c>
      <c r="B216" s="410" t="str">
        <f>'[1]Под 6'!A212</f>
        <v>190</v>
      </c>
      <c r="C216" s="416" t="s">
        <v>474</v>
      </c>
      <c r="D216" s="412">
        <v>112.7</v>
      </c>
      <c r="E216" s="401">
        <f t="shared" si="14"/>
        <v>63.197232623969505</v>
      </c>
      <c r="F216" s="400">
        <v>5.05</v>
      </c>
      <c r="G216" s="413">
        <f t="shared" si="12"/>
        <v>319.14602475104601</v>
      </c>
    </row>
    <row r="217" spans="1:7" ht="15" x14ac:dyDescent="0.25">
      <c r="A217" s="425">
        <f t="shared" si="13"/>
        <v>199</v>
      </c>
      <c r="B217" s="410" t="str">
        <f>'[1]Под 6'!A213</f>
        <v>191</v>
      </c>
      <c r="C217" s="417" t="s">
        <v>475</v>
      </c>
      <c r="D217" s="412">
        <v>57.1</v>
      </c>
      <c r="E217" s="401">
        <f t="shared" si="14"/>
        <v>32.019183521106108</v>
      </c>
      <c r="F217" s="400">
        <v>5.05</v>
      </c>
      <c r="G217" s="413">
        <f t="shared" si="12"/>
        <v>161.69687678158584</v>
      </c>
    </row>
    <row r="218" spans="1:7" ht="15" x14ac:dyDescent="0.25">
      <c r="A218" s="425">
        <f t="shared" si="13"/>
        <v>200</v>
      </c>
      <c r="B218" s="410" t="str">
        <f>'[1]Под 6'!A214</f>
        <v>П/192</v>
      </c>
      <c r="C218" s="417" t="s">
        <v>476</v>
      </c>
      <c r="D218" s="412">
        <v>102.9</v>
      </c>
      <c r="E218" s="401">
        <f t="shared" ref="E218:E221" si="15">$E$4*D218/$A$5</f>
        <v>57.701821091450419</v>
      </c>
      <c r="F218" s="400">
        <v>5.05</v>
      </c>
      <c r="G218" s="413">
        <f t="shared" si="12"/>
        <v>291.39419651182459</v>
      </c>
    </row>
    <row r="219" spans="1:7" ht="15" x14ac:dyDescent="0.25">
      <c r="A219" s="425">
        <f t="shared" si="13"/>
        <v>201</v>
      </c>
      <c r="B219" s="410" t="str">
        <f>'[1]Под 6'!A215</f>
        <v>193</v>
      </c>
      <c r="C219" s="417" t="s">
        <v>477</v>
      </c>
      <c r="D219" s="412">
        <f>79.7</f>
        <v>79.7</v>
      </c>
      <c r="E219" s="401">
        <f t="shared" si="15"/>
        <v>44.69227542262972</v>
      </c>
      <c r="F219" s="400">
        <v>5.05</v>
      </c>
      <c r="G219" s="413">
        <f>E219*F219</f>
        <v>225.69599088428006</v>
      </c>
    </row>
    <row r="220" spans="1:7" ht="15" x14ac:dyDescent="0.25">
      <c r="A220" s="425">
        <f t="shared" si="13"/>
        <v>202</v>
      </c>
      <c r="B220" s="410" t="str">
        <f>'[1]Под 6'!A216</f>
        <v>194</v>
      </c>
      <c r="C220" s="424" t="s">
        <v>478</v>
      </c>
      <c r="D220" s="412">
        <v>124.2</v>
      </c>
      <c r="E220" s="401">
        <f t="shared" si="15"/>
        <v>69.64592983049701</v>
      </c>
      <c r="F220" s="400">
        <v>5.05</v>
      </c>
      <c r="G220" s="413">
        <f>E220*F220</f>
        <v>351.71194564400992</v>
      </c>
    </row>
    <row r="221" spans="1:7" ht="15" x14ac:dyDescent="0.25">
      <c r="A221" s="431">
        <f t="shared" si="13"/>
        <v>203</v>
      </c>
      <c r="B221" s="432" t="str">
        <f>'[1]Под 6'!A217</f>
        <v>195</v>
      </c>
      <c r="C221" s="417" t="s">
        <v>479</v>
      </c>
      <c r="D221" s="412">
        <v>86.4</v>
      </c>
      <c r="E221" s="401">
        <f t="shared" si="15"/>
        <v>48.449342490780523</v>
      </c>
      <c r="F221" s="400">
        <v>5.05</v>
      </c>
      <c r="G221" s="413">
        <f>E221*F221</f>
        <v>244.66917957844163</v>
      </c>
    </row>
    <row r="222" spans="1:7" x14ac:dyDescent="0.2">
      <c r="A222" s="425"/>
      <c r="B222" s="433"/>
      <c r="C222" s="434"/>
      <c r="D222" s="435">
        <f>SUM(D26:D221)</f>
        <v>16075.800000000007</v>
      </c>
      <c r="E222" s="435">
        <f>SUM(E26:E221)</f>
        <v>9014.6057871908451</v>
      </c>
      <c r="F222" s="436"/>
      <c r="G222" s="435">
        <f>SUM(G26:G221)</f>
        <v>45523.759225313821</v>
      </c>
    </row>
    <row r="223" spans="1:7" x14ac:dyDescent="0.2">
      <c r="C223" s="437" t="s">
        <v>1016</v>
      </c>
      <c r="D223" s="392">
        <f>D222+D25</f>
        <v>17471.600000000006</v>
      </c>
      <c r="E223" s="392">
        <f>E222+E25</f>
        <v>9797.3094011796347</v>
      </c>
      <c r="G223" s="378">
        <f>G222+G25</f>
        <v>49476.412475957208</v>
      </c>
    </row>
    <row r="224" spans="1:7" x14ac:dyDescent="0.2">
      <c r="E224" s="438"/>
    </row>
    <row r="227" spans="2:2" x14ac:dyDescent="0.2">
      <c r="B227" s="439"/>
    </row>
    <row r="228" spans="2:2" x14ac:dyDescent="0.2">
      <c r="B228" s="439"/>
    </row>
    <row r="229" spans="2:2" x14ac:dyDescent="0.2">
      <c r="B229" s="439"/>
    </row>
    <row r="230" spans="2:2" x14ac:dyDescent="0.2">
      <c r="B230" s="439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78"/>
      <c r="B1" s="878"/>
      <c r="C1" s="878"/>
      <c r="D1" s="878"/>
      <c r="E1" s="878"/>
    </row>
    <row r="2" spans="1:7" ht="33.75" customHeight="1" x14ac:dyDescent="0.2">
      <c r="A2" s="880" t="s">
        <v>1048</v>
      </c>
      <c r="B2" s="880"/>
      <c r="C2" s="880"/>
      <c r="D2" s="880"/>
      <c r="E2" s="880"/>
    </row>
    <row r="3" spans="1:7" ht="19.5" customHeight="1" x14ac:dyDescent="0.2">
      <c r="A3" s="881" t="s">
        <v>1424</v>
      </c>
      <c r="B3" s="881"/>
      <c r="C3" s="881"/>
      <c r="D3" s="881"/>
      <c r="E3" s="881"/>
    </row>
    <row r="4" spans="1:7" ht="15" x14ac:dyDescent="0.35">
      <c r="A4" s="879" t="s">
        <v>1426</v>
      </c>
      <c r="B4" s="879"/>
      <c r="C4" s="366"/>
      <c r="D4" s="367"/>
      <c r="E4" s="366">
        <v>24861.41</v>
      </c>
    </row>
    <row r="5" spans="1:7" ht="15" x14ac:dyDescent="0.25">
      <c r="A5" s="375">
        <v>44335.5</v>
      </c>
      <c r="B5" s="197" t="s">
        <v>1333</v>
      </c>
      <c r="C5" s="198"/>
      <c r="D5" s="198"/>
      <c r="E5" s="196"/>
    </row>
    <row r="6" spans="1:7" ht="15" x14ac:dyDescent="0.25">
      <c r="A6" s="368" t="s">
        <v>1425</v>
      </c>
      <c r="B6" s="292">
        <f>E4*5.05/A5</f>
        <v>2.8318192080838154</v>
      </c>
      <c r="C6" s="198" t="s">
        <v>1027</v>
      </c>
      <c r="D6" s="198"/>
      <c r="E6" s="196"/>
    </row>
    <row r="7" spans="1:7" ht="15" x14ac:dyDescent="0.25">
      <c r="A7" s="199" t="s">
        <v>1017</v>
      </c>
      <c r="B7" s="199"/>
      <c r="C7" s="199"/>
      <c r="D7" s="199"/>
      <c r="E7" s="196"/>
    </row>
    <row r="8" spans="1:7" ht="15" x14ac:dyDescent="0.25">
      <c r="A8" s="197" t="s">
        <v>1021</v>
      </c>
      <c r="B8" s="197"/>
      <c r="C8" s="197"/>
      <c r="D8" s="197"/>
      <c r="E8" s="196"/>
    </row>
    <row r="9" spans="1:7" ht="15" x14ac:dyDescent="0.25">
      <c r="A9" s="877" t="s">
        <v>1022</v>
      </c>
      <c r="B9" s="877"/>
      <c r="C9" s="877"/>
      <c r="D9" s="877"/>
      <c r="E9" s="200"/>
    </row>
    <row r="10" spans="1:7" ht="15" x14ac:dyDescent="0.25">
      <c r="A10" s="197" t="s">
        <v>1018</v>
      </c>
      <c r="B10" s="197"/>
      <c r="C10" s="197"/>
      <c r="D10" s="197"/>
      <c r="E10" s="200"/>
    </row>
    <row r="11" spans="1:7" ht="15" x14ac:dyDescent="0.25">
      <c r="A11" s="877" t="s">
        <v>1023</v>
      </c>
      <c r="B11" s="877"/>
      <c r="C11" s="877"/>
      <c r="D11" s="877"/>
      <c r="E11" s="201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4" t="s">
        <v>2000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1019</v>
      </c>
      <c r="G14" s="33" t="s">
        <v>1020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5" t="s">
        <v>30</v>
      </c>
      <c r="D17" s="43">
        <v>61.9</v>
      </c>
      <c r="E17" s="42">
        <f>D17/$A$5*$E$4</f>
        <v>34.710813659482803</v>
      </c>
      <c r="F17" s="717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5" t="s">
        <v>32</v>
      </c>
      <c r="D18" s="202">
        <v>47.3</v>
      </c>
      <c r="E18" s="42">
        <f t="shared" ref="E18:E35" si="0">D18/$A$5*$E$4</f>
        <v>26.523771988587022</v>
      </c>
      <c r="F18" s="717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5" t="s">
        <v>34</v>
      </c>
      <c r="D19" s="202">
        <v>60.9</v>
      </c>
      <c r="E19" s="42">
        <f t="shared" si="0"/>
        <v>34.150057380654324</v>
      </c>
      <c r="F19" s="717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5" t="s">
        <v>36</v>
      </c>
      <c r="D20" s="202">
        <v>130.80000000000001</v>
      </c>
      <c r="E20" s="42">
        <f t="shared" si="0"/>
        <v>73.346921270764966</v>
      </c>
      <c r="F20" s="717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5" t="s">
        <v>38</v>
      </c>
      <c r="D21" s="202">
        <v>107.1</v>
      </c>
      <c r="E21" s="42">
        <f t="shared" si="0"/>
        <v>60.05699746253002</v>
      </c>
      <c r="F21" s="717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5" t="s">
        <v>40</v>
      </c>
      <c r="D22" s="202">
        <v>63.6</v>
      </c>
      <c r="E22" s="42">
        <f t="shared" si="0"/>
        <v>35.664099333491222</v>
      </c>
      <c r="F22" s="717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5" t="s">
        <v>42</v>
      </c>
      <c r="D23" s="305">
        <v>20.399999999999999</v>
      </c>
      <c r="E23" s="306">
        <f t="shared" si="0"/>
        <v>11.439428088100955</v>
      </c>
      <c r="F23" s="717">
        <v>5.05</v>
      </c>
      <c r="G23" s="305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5" t="s">
        <v>44</v>
      </c>
      <c r="D24" s="43">
        <v>32.299999999999997</v>
      </c>
      <c r="E24" s="42">
        <f t="shared" si="0"/>
        <v>18.112427806159847</v>
      </c>
      <c r="F24" s="717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5" t="s">
        <v>46</v>
      </c>
      <c r="D25" s="307">
        <v>69.8</v>
      </c>
      <c r="E25" s="308">
        <f t="shared" si="0"/>
        <v>39.14078826222778</v>
      </c>
      <c r="F25" s="717">
        <v>5.05</v>
      </c>
      <c r="G25" s="307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5" t="s">
        <v>48</v>
      </c>
      <c r="D26" s="43">
        <f>28.95*2</f>
        <v>57.9</v>
      </c>
      <c r="E26" s="42">
        <f t="shared" si="0"/>
        <v>32.46778854416889</v>
      </c>
      <c r="F26" s="717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5" t="s">
        <v>50</v>
      </c>
      <c r="D27" s="43">
        <v>78.8</v>
      </c>
      <c r="E27" s="42">
        <f t="shared" si="0"/>
        <v>44.18759477168409</v>
      </c>
      <c r="F27" s="717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5" t="s">
        <v>52</v>
      </c>
      <c r="D28" s="43">
        <v>46</v>
      </c>
      <c r="E28" s="42">
        <f t="shared" si="0"/>
        <v>25.794788826110004</v>
      </c>
      <c r="F28" s="717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4" t="s">
        <v>995</v>
      </c>
      <c r="D29" s="43">
        <v>7</v>
      </c>
      <c r="E29" s="42">
        <f t="shared" si="0"/>
        <v>3.9252939517993481</v>
      </c>
      <c r="F29" s="717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5" t="s">
        <v>55</v>
      </c>
      <c r="D30" s="43">
        <v>201.3</v>
      </c>
      <c r="E30" s="42">
        <f t="shared" si="0"/>
        <v>112.8802389281727</v>
      </c>
      <c r="F30" s="717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5" t="s">
        <v>57</v>
      </c>
      <c r="D31" s="43">
        <v>39.200000000000003</v>
      </c>
      <c r="E31" s="42">
        <f t="shared" si="0"/>
        <v>21.981646130076349</v>
      </c>
      <c r="F31" s="717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5" t="s">
        <v>59</v>
      </c>
      <c r="D32" s="43">
        <v>45</v>
      </c>
      <c r="E32" s="42">
        <f t="shared" si="0"/>
        <v>25.234032547281526</v>
      </c>
      <c r="F32" s="717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5" t="s">
        <v>61</v>
      </c>
      <c r="D33" s="43">
        <v>49.4</v>
      </c>
      <c r="E33" s="42">
        <f t="shared" si="0"/>
        <v>27.70136017412683</v>
      </c>
      <c r="F33" s="717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5" t="s">
        <v>63</v>
      </c>
      <c r="D34" s="43">
        <v>112.8</v>
      </c>
      <c r="E34" s="42">
        <f t="shared" si="0"/>
        <v>63.253308251852346</v>
      </c>
      <c r="F34" s="717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5" t="s">
        <v>65</v>
      </c>
      <c r="D35" s="43">
        <v>112.2</v>
      </c>
      <c r="E35" s="42">
        <f t="shared" si="0"/>
        <v>62.916854484555266</v>
      </c>
      <c r="F35" s="717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7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5" t="s">
        <v>1445</v>
      </c>
      <c r="D37" s="43">
        <v>13</v>
      </c>
      <c r="E37" s="42">
        <f t="shared" ref="E37:E44" si="3">D37/$A$5*$E$4</f>
        <v>7.2898316247702182</v>
      </c>
      <c r="F37" s="717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5" t="s">
        <v>1446</v>
      </c>
      <c r="D38" s="43">
        <v>50</v>
      </c>
      <c r="E38" s="42">
        <f t="shared" si="3"/>
        <v>28.037813941423916</v>
      </c>
      <c r="F38" s="717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5" t="s">
        <v>1448</v>
      </c>
      <c r="D39" s="43">
        <v>74.2</v>
      </c>
      <c r="E39" s="42">
        <f t="shared" si="3"/>
        <v>41.60811588907309</v>
      </c>
      <c r="F39" s="717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1351</v>
      </c>
      <c r="C40" s="195" t="s">
        <v>1352</v>
      </c>
      <c r="D40" s="43">
        <v>19.059999999999999</v>
      </c>
      <c r="E40" s="42">
        <f t="shared" si="3"/>
        <v>10.688014674470796</v>
      </c>
      <c r="F40" s="717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1367</v>
      </c>
      <c r="C41" s="195" t="s">
        <v>1449</v>
      </c>
      <c r="D41" s="43">
        <v>19.059999999999999</v>
      </c>
      <c r="E41" s="42">
        <f t="shared" si="3"/>
        <v>10.688014674470796</v>
      </c>
      <c r="F41" s="717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1368</v>
      </c>
      <c r="C42" s="195" t="s">
        <v>1362</v>
      </c>
      <c r="D42" s="43">
        <v>19.059999999999999</v>
      </c>
      <c r="E42" s="42"/>
      <c r="F42" s="717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965</v>
      </c>
      <c r="C43" s="195" t="s">
        <v>1362</v>
      </c>
      <c r="D43" s="43">
        <v>74.599999999999994</v>
      </c>
      <c r="E43" s="42"/>
      <c r="F43" s="717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5" t="s">
        <v>70</v>
      </c>
      <c r="D44" s="43">
        <v>7</v>
      </c>
      <c r="E44" s="42">
        <f t="shared" si="3"/>
        <v>3.9252939517993481</v>
      </c>
      <c r="F44" s="717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1335</v>
      </c>
      <c r="C45" s="195" t="s">
        <v>1362</v>
      </c>
      <c r="D45" s="252">
        <v>36.700000000000003</v>
      </c>
      <c r="E45" s="266"/>
      <c r="F45" s="717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3">
        <f>SUM(D37:D45)</f>
        <v>312.68</v>
      </c>
      <c r="E46" s="203">
        <f>SUM(E37:E45)</f>
        <v>102.23708475600816</v>
      </c>
      <c r="F46" s="717">
        <v>5.05</v>
      </c>
      <c r="G46" s="203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3"/>
      <c r="E47" s="42"/>
      <c r="F47" s="717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6">
        <v>79.8</v>
      </c>
      <c r="E48" s="42">
        <f t="shared" ref="E48:E93" si="6">D48/$A$5*$E$4</f>
        <v>44.748351050512568</v>
      </c>
      <c r="F48" s="717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2">
        <v>47.9</v>
      </c>
      <c r="E49" s="42">
        <f t="shared" si="6"/>
        <v>26.860225755884112</v>
      </c>
      <c r="F49" s="717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2">
        <v>47.8</v>
      </c>
      <c r="E50" s="42">
        <f t="shared" si="6"/>
        <v>26.804150128001261</v>
      </c>
      <c r="F50" s="717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2">
        <v>110.4</v>
      </c>
      <c r="E51" s="42">
        <f t="shared" si="6"/>
        <v>61.907493182664012</v>
      </c>
      <c r="F51" s="717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2">
        <f>79.5</f>
        <v>79.5</v>
      </c>
      <c r="E52" s="42">
        <f t="shared" si="6"/>
        <v>44.580124166864024</v>
      </c>
      <c r="F52" s="717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968</v>
      </c>
      <c r="D53" s="202">
        <v>48.4</v>
      </c>
      <c r="E53" s="42">
        <f t="shared" si="6"/>
        <v>27.140603895298351</v>
      </c>
      <c r="F53" s="717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2">
        <v>48.3</v>
      </c>
      <c r="E54" s="42">
        <f t="shared" si="6"/>
        <v>27.0845282674155</v>
      </c>
      <c r="F54" s="717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2">
        <v>110</v>
      </c>
      <c r="E55" s="42">
        <f t="shared" si="6"/>
        <v>61.683190671132607</v>
      </c>
      <c r="F55" s="717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2">
        <v>79.5</v>
      </c>
      <c r="E56" s="42">
        <f t="shared" si="6"/>
        <v>44.580124166864024</v>
      </c>
      <c r="F56" s="717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2">
        <v>53.5</v>
      </c>
      <c r="E57" s="42">
        <f t="shared" si="6"/>
        <v>30.00046091732359</v>
      </c>
      <c r="F57" s="717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2">
        <v>48.3</v>
      </c>
      <c r="E58" s="42">
        <f t="shared" si="6"/>
        <v>27.0845282674155</v>
      </c>
      <c r="F58" s="717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2">
        <f>110.4</f>
        <v>110.4</v>
      </c>
      <c r="E59" s="42">
        <f t="shared" si="6"/>
        <v>61.907493182664012</v>
      </c>
      <c r="F59" s="717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2">
        <v>79.7</v>
      </c>
      <c r="E60" s="42">
        <f t="shared" si="6"/>
        <v>44.69227542262972</v>
      </c>
      <c r="F60" s="717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2">
        <v>48.2</v>
      </c>
      <c r="E61" s="42">
        <f t="shared" si="6"/>
        <v>27.028452639532656</v>
      </c>
      <c r="F61" s="717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2">
        <v>48.3</v>
      </c>
      <c r="E62" s="42">
        <f t="shared" si="6"/>
        <v>27.0845282674155</v>
      </c>
      <c r="F62" s="717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2">
        <v>110.4</v>
      </c>
      <c r="E63" s="42">
        <f t="shared" si="6"/>
        <v>61.907493182664012</v>
      </c>
      <c r="F63" s="717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2">
        <v>79.3</v>
      </c>
      <c r="E64" s="42">
        <f t="shared" si="6"/>
        <v>44.467972911098329</v>
      </c>
      <c r="F64" s="717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2">
        <f>50.5</f>
        <v>50.5</v>
      </c>
      <c r="E65" s="42">
        <f t="shared" si="6"/>
        <v>28.318192080838156</v>
      </c>
      <c r="F65" s="717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2">
        <v>48</v>
      </c>
      <c r="E66" s="42">
        <f t="shared" si="6"/>
        <v>26.916301383766957</v>
      </c>
      <c r="F66" s="717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2">
        <v>110.8</v>
      </c>
      <c r="E67" s="42">
        <f t="shared" si="6"/>
        <v>62.131795694195397</v>
      </c>
      <c r="F67" s="717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2">
        <v>79.400000000000006</v>
      </c>
      <c r="E68" s="42">
        <f t="shared" si="6"/>
        <v>44.524048538981177</v>
      </c>
      <c r="F68" s="717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2">
        <v>51.8</v>
      </c>
      <c r="E69" s="42">
        <f t="shared" si="6"/>
        <v>29.047175243315177</v>
      </c>
      <c r="F69" s="717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2">
        <v>48.3</v>
      </c>
      <c r="E70" s="42">
        <f t="shared" si="6"/>
        <v>27.0845282674155</v>
      </c>
      <c r="F70" s="717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2">
        <v>110.8</v>
      </c>
      <c r="E71" s="42">
        <f t="shared" si="6"/>
        <v>62.131795694195397</v>
      </c>
      <c r="F71" s="717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2">
        <v>80.2</v>
      </c>
      <c r="E72" s="42">
        <f t="shared" si="6"/>
        <v>44.972653562043959</v>
      </c>
      <c r="F72" s="717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2">
        <v>48.6</v>
      </c>
      <c r="E73" s="42">
        <f t="shared" si="6"/>
        <v>27.252755151064047</v>
      </c>
      <c r="F73" s="717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2">
        <v>48.4</v>
      </c>
      <c r="E74" s="42">
        <f t="shared" si="6"/>
        <v>27.140603895298351</v>
      </c>
      <c r="F74" s="717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2">
        <v>109.9</v>
      </c>
      <c r="E75" s="42">
        <f t="shared" si="6"/>
        <v>61.627115043249773</v>
      </c>
      <c r="F75" s="717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2">
        <v>79.3</v>
      </c>
      <c r="E76" s="42">
        <f t="shared" si="6"/>
        <v>44.467972911098329</v>
      </c>
      <c r="F76" s="717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2">
        <v>48.4</v>
      </c>
      <c r="E77" s="42">
        <f t="shared" si="6"/>
        <v>27.140603895298351</v>
      </c>
      <c r="F77" s="717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2">
        <v>48.2</v>
      </c>
      <c r="E78" s="42">
        <f t="shared" si="6"/>
        <v>27.028452639532656</v>
      </c>
      <c r="F78" s="717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2">
        <v>110.4</v>
      </c>
      <c r="E79" s="42">
        <f t="shared" si="6"/>
        <v>61.907493182664012</v>
      </c>
      <c r="F79" s="717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2">
        <v>78.8</v>
      </c>
      <c r="E80" s="42">
        <f t="shared" si="6"/>
        <v>44.18759477168409</v>
      </c>
      <c r="F80" s="717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2">
        <v>50.3</v>
      </c>
      <c r="E81" s="42">
        <f t="shared" si="6"/>
        <v>28.206040825072453</v>
      </c>
      <c r="F81" s="717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2">
        <v>49.1</v>
      </c>
      <c r="E82" s="42">
        <f t="shared" si="6"/>
        <v>27.533133290478286</v>
      </c>
      <c r="F82" s="717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2">
        <v>109.1</v>
      </c>
      <c r="E83" s="42">
        <f t="shared" si="6"/>
        <v>61.178510020186977</v>
      </c>
      <c r="F83" s="717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2">
        <v>78.3</v>
      </c>
      <c r="E84" s="42">
        <f t="shared" si="6"/>
        <v>43.907216632269851</v>
      </c>
      <c r="F84" s="717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2">
        <v>49.1</v>
      </c>
      <c r="E85" s="42">
        <f t="shared" si="6"/>
        <v>27.533133290478286</v>
      </c>
      <c r="F85" s="717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2">
        <v>48.6</v>
      </c>
      <c r="E86" s="42">
        <f t="shared" si="6"/>
        <v>27.252755151064047</v>
      </c>
      <c r="F86" s="717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2">
        <v>109.9</v>
      </c>
      <c r="E87" s="42">
        <f t="shared" si="6"/>
        <v>61.627115043249773</v>
      </c>
      <c r="F87" s="717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2">
        <v>78.7</v>
      </c>
      <c r="E88" s="42">
        <f t="shared" si="6"/>
        <v>44.131519143801242</v>
      </c>
      <c r="F88" s="717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2">
        <v>54.3</v>
      </c>
      <c r="E89" s="42">
        <f t="shared" si="6"/>
        <v>30.449065940386369</v>
      </c>
      <c r="F89" s="717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2">
        <v>50.1</v>
      </c>
      <c r="E90" s="42">
        <f t="shared" si="6"/>
        <v>28.093889569306764</v>
      </c>
      <c r="F90" s="717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2">
        <v>114.1</v>
      </c>
      <c r="E91" s="42">
        <f t="shared" si="6"/>
        <v>63.982291414329374</v>
      </c>
      <c r="F91" s="717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2">
        <v>81.2</v>
      </c>
      <c r="E92" s="42">
        <f t="shared" si="6"/>
        <v>45.533409840872444</v>
      </c>
      <c r="F92" s="717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2">
        <v>47.9</v>
      </c>
      <c r="E93" s="42">
        <f t="shared" si="6"/>
        <v>26.860225755884112</v>
      </c>
      <c r="F93" s="717">
        <v>5.05</v>
      </c>
      <c r="G93" s="43">
        <f t="shared" si="8"/>
        <v>135.64414006721475</v>
      </c>
      <c r="J93" t="s">
        <v>1655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2">
        <v>50.6</v>
      </c>
      <c r="E94" s="42">
        <f>D94/$A$5*$E$4</f>
        <v>28.374267708721003</v>
      </c>
      <c r="F94" s="717">
        <v>5.05</v>
      </c>
      <c r="G94" s="43">
        <f t="shared" si="8"/>
        <v>143.29005192904106</v>
      </c>
      <c r="I94" s="35" t="s">
        <v>1654</v>
      </c>
      <c r="J94" s="371" t="s">
        <v>1656</v>
      </c>
      <c r="K94" s="371" t="s">
        <v>1657</v>
      </c>
      <c r="L94" s="371" t="s">
        <v>1658</v>
      </c>
      <c r="M94" s="371" t="s">
        <v>1659</v>
      </c>
    </row>
    <row r="95" spans="1:13" ht="15.75" x14ac:dyDescent="0.25">
      <c r="A95" s="468">
        <f t="shared" si="7"/>
        <v>48</v>
      </c>
      <c r="B95" s="469" t="str">
        <f>'[1]Под 1 и 2'!A53</f>
        <v>1/ 48</v>
      </c>
      <c r="C95" s="470" t="s">
        <v>156</v>
      </c>
      <c r="D95" s="471">
        <v>114.2</v>
      </c>
      <c r="E95" s="42">
        <f>D95/$A$5*$E$4</f>
        <v>64.038367042212215</v>
      </c>
      <c r="F95" s="717">
        <v>5.05</v>
      </c>
      <c r="G95" s="472">
        <f t="shared" si="8"/>
        <v>323.39375356317169</v>
      </c>
      <c r="I95" s="575"/>
      <c r="J95" s="575">
        <v>1</v>
      </c>
      <c r="K95" s="575">
        <v>2</v>
      </c>
      <c r="L95" s="575" t="s">
        <v>1660</v>
      </c>
      <c r="M95" s="575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2">
        <v>76.400000000000006</v>
      </c>
      <c r="E96" s="42">
        <f t="shared" ref="E96" si="9">D96/$A$5*$E$4</f>
        <v>42.841779702495749</v>
      </c>
      <c r="F96" s="717">
        <v>5.05</v>
      </c>
      <c r="G96" s="43">
        <f t="shared" si="8"/>
        <v>216.35098749760354</v>
      </c>
      <c r="I96" s="35" t="s">
        <v>1652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2">
        <v>51.1</v>
      </c>
      <c r="E97" s="42">
        <f t="shared" ref="E97:E127" si="10">D97/$A$5*$E$4</f>
        <v>28.654645848135239</v>
      </c>
      <c r="F97" s="717">
        <v>5.05</v>
      </c>
      <c r="G97" s="43">
        <f t="shared" si="8"/>
        <v>144.70596153308296</v>
      </c>
      <c r="I97" s="35" t="s">
        <v>1653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2">
        <v>50.2</v>
      </c>
      <c r="E98" s="42">
        <f t="shared" si="10"/>
        <v>28.149965197189616</v>
      </c>
      <c r="F98" s="717">
        <v>5.05</v>
      </c>
      <c r="G98" s="43">
        <f t="shared" si="8"/>
        <v>142.15732424580756</v>
      </c>
      <c r="I98" s="371" t="s">
        <v>1661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2">
        <v>114.4</v>
      </c>
      <c r="E99" s="42">
        <f t="shared" si="10"/>
        <v>64.150518297977925</v>
      </c>
      <c r="F99" s="717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2">
        <v>81</v>
      </c>
      <c r="E100" s="42">
        <f t="shared" si="10"/>
        <v>45.421258585106742</v>
      </c>
      <c r="F100" s="717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2">
        <v>50.8</v>
      </c>
      <c r="E101" s="42">
        <f t="shared" si="10"/>
        <v>28.486418964486699</v>
      </c>
      <c r="F101" s="717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2">
        <v>50.8</v>
      </c>
      <c r="E102" s="42">
        <f t="shared" si="10"/>
        <v>28.486418964486699</v>
      </c>
      <c r="F102" s="717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2">
        <v>114.4</v>
      </c>
      <c r="E103" s="42">
        <f t="shared" si="10"/>
        <v>64.150518297977925</v>
      </c>
      <c r="F103" s="717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2">
        <v>82.7</v>
      </c>
      <c r="E104" s="42">
        <f t="shared" si="10"/>
        <v>46.374544259115162</v>
      </c>
      <c r="F104" s="717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2">
        <v>51</v>
      </c>
      <c r="E105" s="42">
        <f t="shared" si="10"/>
        <v>28.598570220252395</v>
      </c>
      <c r="F105" s="717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2">
        <v>54.7</v>
      </c>
      <c r="E106" s="42">
        <f t="shared" si="10"/>
        <v>30.673368451917767</v>
      </c>
      <c r="F106" s="717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2">
        <v>120.3</v>
      </c>
      <c r="E107" s="42">
        <f t="shared" si="10"/>
        <v>67.458980343065946</v>
      </c>
      <c r="F107" s="717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2">
        <f>84</f>
        <v>84</v>
      </c>
      <c r="E108" s="42">
        <f t="shared" si="10"/>
        <v>47.103527421592176</v>
      </c>
      <c r="F108" s="717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2">
        <v>50.6</v>
      </c>
      <c r="E109" s="42">
        <f t="shared" si="10"/>
        <v>28.374267708721003</v>
      </c>
      <c r="F109" s="717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2">
        <v>50.2</v>
      </c>
      <c r="E110" s="42">
        <f t="shared" si="10"/>
        <v>28.149965197189616</v>
      </c>
      <c r="F110" s="717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2">
        <v>119.9</v>
      </c>
      <c r="E111" s="42">
        <f t="shared" si="10"/>
        <v>67.234677831534555</v>
      </c>
      <c r="F111" s="717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2">
        <v>82.8</v>
      </c>
      <c r="E112" s="42">
        <f t="shared" si="10"/>
        <v>46.430619886998002</v>
      </c>
      <c r="F112" s="717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2">
        <v>50.6</v>
      </c>
      <c r="E113" s="42">
        <f t="shared" si="10"/>
        <v>28.374267708721003</v>
      </c>
      <c r="F113" s="717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2">
        <v>50.7</v>
      </c>
      <c r="E114" s="42">
        <f t="shared" si="10"/>
        <v>28.430343336603851</v>
      </c>
      <c r="F114" s="717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2">
        <v>120.9</v>
      </c>
      <c r="E115" s="42">
        <f t="shared" si="10"/>
        <v>67.795434110363033</v>
      </c>
      <c r="F115" s="717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6">
        <v>107.1</v>
      </c>
      <c r="E116" s="42">
        <f t="shared" si="10"/>
        <v>60.05699746253002</v>
      </c>
      <c r="F116" s="717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2">
        <v>48.8</v>
      </c>
      <c r="E117" s="42">
        <f t="shared" si="10"/>
        <v>27.364906406829739</v>
      </c>
      <c r="F117" s="717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2">
        <v>47.3</v>
      </c>
      <c r="E118" s="42">
        <f t="shared" si="10"/>
        <v>26.523771988587022</v>
      </c>
      <c r="F118" s="717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2">
        <v>80.8</v>
      </c>
      <c r="E119" s="42">
        <f t="shared" si="10"/>
        <v>45.309107329341046</v>
      </c>
      <c r="F119" s="717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2">
        <v>106.9</v>
      </c>
      <c r="E120" s="42">
        <f t="shared" si="10"/>
        <v>59.944846206764332</v>
      </c>
      <c r="F120" s="717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2">
        <v>48.6</v>
      </c>
      <c r="E121" s="42">
        <f t="shared" si="10"/>
        <v>27.252755151064047</v>
      </c>
      <c r="F121" s="717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2">
        <v>48.4</v>
      </c>
      <c r="E122" s="42">
        <f t="shared" si="10"/>
        <v>27.140603895298351</v>
      </c>
      <c r="F122" s="717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981</v>
      </c>
      <c r="D123" s="512">
        <v>80.5</v>
      </c>
      <c r="E123" s="42">
        <f t="shared" si="10"/>
        <v>45.140880445692503</v>
      </c>
      <c r="F123" s="717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3" t="s">
        <v>185</v>
      </c>
      <c r="D124" s="207">
        <v>108.5</v>
      </c>
      <c r="E124" s="42">
        <f t="shared" si="10"/>
        <v>60.84205625288989</v>
      </c>
      <c r="F124" s="717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6">
        <v>48.4</v>
      </c>
      <c r="E125" s="42">
        <f t="shared" si="10"/>
        <v>27.140603895298351</v>
      </c>
      <c r="F125" s="717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2">
        <v>48.9</v>
      </c>
      <c r="E126" s="42">
        <f t="shared" si="10"/>
        <v>27.420982034712591</v>
      </c>
      <c r="F126" s="717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2">
        <v>80.2</v>
      </c>
      <c r="E127" s="42">
        <f t="shared" si="10"/>
        <v>44.972653562043959</v>
      </c>
      <c r="F127" s="717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2">
        <v>107</v>
      </c>
      <c r="E128" s="42">
        <f t="shared" ref="E128:E159" si="12">D128/$A$5*$E$4</f>
        <v>60.00092183464718</v>
      </c>
      <c r="F128" s="717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2">
        <v>48.8</v>
      </c>
      <c r="E129" s="42">
        <f t="shared" si="12"/>
        <v>27.364906406829739</v>
      </c>
      <c r="F129" s="717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2">
        <v>48.9</v>
      </c>
      <c r="E130" s="42">
        <f t="shared" si="12"/>
        <v>27.420982034712591</v>
      </c>
      <c r="F130" s="717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2">
        <v>80.400000000000006</v>
      </c>
      <c r="E131" s="42">
        <f t="shared" si="12"/>
        <v>45.084804817809662</v>
      </c>
      <c r="F131" s="717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2">
        <v>106.7</v>
      </c>
      <c r="E132" s="42">
        <f t="shared" si="12"/>
        <v>59.832694950998636</v>
      </c>
      <c r="F132" s="717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2">
        <v>48.7</v>
      </c>
      <c r="E133" s="42">
        <f t="shared" si="12"/>
        <v>27.308830778946891</v>
      </c>
      <c r="F133" s="717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2">
        <v>48.8</v>
      </c>
      <c r="E134" s="42">
        <f t="shared" si="12"/>
        <v>27.364906406829739</v>
      </c>
      <c r="F134" s="717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2">
        <v>80.3</v>
      </c>
      <c r="E135" s="42">
        <f t="shared" si="12"/>
        <v>45.028729189926807</v>
      </c>
      <c r="F135" s="717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2">
        <v>107.1</v>
      </c>
      <c r="E136" s="42">
        <f t="shared" si="12"/>
        <v>60.05699746253002</v>
      </c>
      <c r="F136" s="717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2">
        <v>48.8</v>
      </c>
      <c r="E137" s="42">
        <f t="shared" si="12"/>
        <v>27.364906406829739</v>
      </c>
      <c r="F137" s="717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2">
        <v>48.4</v>
      </c>
      <c r="E138" s="42">
        <f t="shared" si="12"/>
        <v>27.140603895298351</v>
      </c>
      <c r="F138" s="717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2">
        <v>80.5</v>
      </c>
      <c r="E139" s="42">
        <f t="shared" si="12"/>
        <v>45.140880445692503</v>
      </c>
      <c r="F139" s="717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2">
        <v>108.7</v>
      </c>
      <c r="E140" s="42">
        <f t="shared" si="12"/>
        <v>60.954207508655593</v>
      </c>
      <c r="F140" s="717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2">
        <v>50.5</v>
      </c>
      <c r="E141" s="42">
        <f t="shared" si="12"/>
        <v>28.318192080838156</v>
      </c>
      <c r="F141" s="717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2">
        <v>50.7</v>
      </c>
      <c r="E142" s="42">
        <f t="shared" si="12"/>
        <v>28.430343336603851</v>
      </c>
      <c r="F142" s="717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2">
        <v>80.400000000000006</v>
      </c>
      <c r="E143" s="42">
        <f t="shared" si="12"/>
        <v>45.084804817809662</v>
      </c>
      <c r="F143" s="717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2">
        <v>108.7</v>
      </c>
      <c r="E144" s="42">
        <f t="shared" si="12"/>
        <v>60.954207508655593</v>
      </c>
      <c r="F144" s="717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2">
        <v>50.6</v>
      </c>
      <c r="E145" s="42">
        <f t="shared" si="12"/>
        <v>28.374267708721003</v>
      </c>
      <c r="F145" s="717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2">
        <v>51</v>
      </c>
      <c r="E146" s="42">
        <f t="shared" si="12"/>
        <v>28.598570220252395</v>
      </c>
      <c r="F146" s="717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2">
        <v>80.3</v>
      </c>
      <c r="E147" s="42">
        <f t="shared" si="12"/>
        <v>45.028729189926807</v>
      </c>
      <c r="F147" s="717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2">
        <v>112.7</v>
      </c>
      <c r="E148" s="42">
        <f t="shared" si="12"/>
        <v>63.197232623969505</v>
      </c>
      <c r="F148" s="717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2">
        <v>50.7</v>
      </c>
      <c r="E149" s="42">
        <f t="shared" si="12"/>
        <v>28.430343336603851</v>
      </c>
      <c r="F149" s="717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2">
        <v>50.9</v>
      </c>
      <c r="E150" s="42">
        <f t="shared" si="12"/>
        <v>28.542494592369543</v>
      </c>
      <c r="F150" s="717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2">
        <v>81</v>
      </c>
      <c r="E151" s="42">
        <f t="shared" si="12"/>
        <v>45.421258585106742</v>
      </c>
      <c r="F151" s="717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2">
        <v>111.8</v>
      </c>
      <c r="E152" s="42">
        <f t="shared" si="12"/>
        <v>62.692551973023875</v>
      </c>
      <c r="F152" s="717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2">
        <v>50.6</v>
      </c>
      <c r="E153" s="42">
        <f t="shared" si="12"/>
        <v>28.374267708721003</v>
      </c>
      <c r="F153" s="717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2">
        <v>50.7</v>
      </c>
      <c r="E154" s="42">
        <f t="shared" si="12"/>
        <v>28.430343336603851</v>
      </c>
      <c r="F154" s="717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2">
        <v>80.8</v>
      </c>
      <c r="E155" s="42">
        <f t="shared" si="12"/>
        <v>45.309107329341046</v>
      </c>
      <c r="F155" s="717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2">
        <v>112</v>
      </c>
      <c r="E156" s="42">
        <f t="shared" si="12"/>
        <v>62.80470322878957</v>
      </c>
      <c r="F156" s="717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6">
        <f>50.5</f>
        <v>50.5</v>
      </c>
      <c r="E157" s="42">
        <f t="shared" si="12"/>
        <v>28.318192080838156</v>
      </c>
      <c r="F157" s="717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6">
        <v>50.1</v>
      </c>
      <c r="E158" s="42">
        <f t="shared" si="12"/>
        <v>28.093889569306764</v>
      </c>
      <c r="F158" s="717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2">
        <v>80.400000000000006</v>
      </c>
      <c r="E159" s="42">
        <f t="shared" si="12"/>
        <v>45.084804817809662</v>
      </c>
      <c r="F159" s="717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6">
        <v>72.599999999999994</v>
      </c>
      <c r="E160" s="42">
        <f t="shared" ref="E160:E191" si="14">D160/$A$5*$E$4</f>
        <v>40.710905842947525</v>
      </c>
      <c r="F160" s="717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2">
        <v>50.9</v>
      </c>
      <c r="E161" s="42">
        <f t="shared" si="14"/>
        <v>28.542494592369543</v>
      </c>
      <c r="F161" s="717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2">
        <v>49</v>
      </c>
      <c r="E162" s="42">
        <f t="shared" si="14"/>
        <v>27.477057662595435</v>
      </c>
      <c r="F162" s="717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2">
        <v>73.400000000000006</v>
      </c>
      <c r="E163" s="42">
        <f t="shared" si="14"/>
        <v>41.159510866010308</v>
      </c>
      <c r="F163" s="717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2">
        <v>118.6</v>
      </c>
      <c r="E164" s="42">
        <f t="shared" si="14"/>
        <v>66.505694669057519</v>
      </c>
      <c r="F164" s="717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2">
        <v>120.6</v>
      </c>
      <c r="E165" s="42">
        <f t="shared" si="14"/>
        <v>67.627207226714475</v>
      </c>
      <c r="F165" s="717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2">
        <v>71.599999999999994</v>
      </c>
      <c r="E166" s="42">
        <f t="shared" si="14"/>
        <v>40.15014956411904</v>
      </c>
      <c r="F166" s="717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2">
        <v>72.8</v>
      </c>
      <c r="E167" s="42">
        <f t="shared" si="14"/>
        <v>40.823057098713221</v>
      </c>
      <c r="F167" s="717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2">
        <v>120.7</v>
      </c>
      <c r="E168" s="42">
        <f t="shared" si="14"/>
        <v>67.683282854597337</v>
      </c>
      <c r="F168" s="717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2">
        <v>120.9</v>
      </c>
      <c r="E169" s="42">
        <f t="shared" si="14"/>
        <v>67.795434110363033</v>
      </c>
      <c r="F169" s="717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2">
        <v>71.7</v>
      </c>
      <c r="E170" s="42">
        <f t="shared" si="14"/>
        <v>40.206225192001895</v>
      </c>
      <c r="F170" s="717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2">
        <v>73</v>
      </c>
      <c r="E171" s="42">
        <f t="shared" si="14"/>
        <v>40.935208354478917</v>
      </c>
      <c r="F171" s="717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2">
        <v>119.8</v>
      </c>
      <c r="E172" s="42">
        <f t="shared" si="14"/>
        <v>67.178602203651707</v>
      </c>
      <c r="F172" s="717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2">
        <v>120.8</v>
      </c>
      <c r="E173" s="42">
        <f t="shared" si="14"/>
        <v>67.739358482480185</v>
      </c>
      <c r="F173" s="717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2">
        <v>71.2</v>
      </c>
      <c r="E174" s="42">
        <f t="shared" si="14"/>
        <v>39.925847052587656</v>
      </c>
      <c r="F174" s="717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2">
        <v>72.8</v>
      </c>
      <c r="E175" s="42">
        <f t="shared" si="14"/>
        <v>40.823057098713221</v>
      </c>
      <c r="F175" s="717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2">
        <v>119.5</v>
      </c>
      <c r="E176" s="42">
        <f t="shared" si="14"/>
        <v>67.010375320003149</v>
      </c>
      <c r="F176" s="717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2">
        <v>120.5</v>
      </c>
      <c r="E177" s="42">
        <f t="shared" si="14"/>
        <v>67.571131598831627</v>
      </c>
      <c r="F177" s="717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2">
        <v>75.099999999999994</v>
      </c>
      <c r="E178" s="42">
        <f t="shared" si="14"/>
        <v>42.112796540018714</v>
      </c>
      <c r="F178" s="717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2">
        <v>73.2</v>
      </c>
      <c r="E179" s="42">
        <f t="shared" si="14"/>
        <v>41.047359610244612</v>
      </c>
      <c r="F179" s="717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2">
        <v>119.4</v>
      </c>
      <c r="E180" s="42">
        <f t="shared" si="14"/>
        <v>66.954299692120301</v>
      </c>
      <c r="F180" s="717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2">
        <v>120.6</v>
      </c>
      <c r="E181" s="42">
        <f t="shared" si="14"/>
        <v>67.627207226714475</v>
      </c>
      <c r="F181" s="717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2">
        <v>73.5</v>
      </c>
      <c r="E182" s="42">
        <f t="shared" si="14"/>
        <v>41.215586493893156</v>
      </c>
      <c r="F182" s="717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2">
        <v>72.900000000000006</v>
      </c>
      <c r="E183" s="42">
        <f t="shared" si="14"/>
        <v>40.879132726596069</v>
      </c>
      <c r="F183" s="717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2">
        <v>179.7</v>
      </c>
      <c r="E184" s="42">
        <f t="shared" si="14"/>
        <v>100.76790330547753</v>
      </c>
      <c r="F184" s="717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6">
        <v>106.2</v>
      </c>
      <c r="E185" s="42">
        <f t="shared" si="14"/>
        <v>59.552316811584404</v>
      </c>
      <c r="F185" s="717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2">
        <f>72.7</f>
        <v>72.7</v>
      </c>
      <c r="E186" s="42">
        <f t="shared" si="14"/>
        <v>40.766981470830373</v>
      </c>
      <c r="F186" s="717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2">
        <v>48.8</v>
      </c>
      <c r="E187" s="42">
        <f t="shared" si="14"/>
        <v>27.364906406829739</v>
      </c>
      <c r="F187" s="717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2">
        <v>50.9</v>
      </c>
      <c r="E188" s="42">
        <f t="shared" si="14"/>
        <v>28.542494592369543</v>
      </c>
      <c r="F188" s="717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2">
        <v>57.9</v>
      </c>
      <c r="E189" s="42">
        <f t="shared" si="14"/>
        <v>32.46778854416889</v>
      </c>
      <c r="F189" s="717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2">
        <v>106.2</v>
      </c>
      <c r="E190" s="42">
        <f t="shared" si="14"/>
        <v>59.552316811584404</v>
      </c>
      <c r="F190" s="717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2">
        <v>73.599999999999994</v>
      </c>
      <c r="E191" s="42">
        <f t="shared" si="14"/>
        <v>41.271662121776004</v>
      </c>
      <c r="F191" s="717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2">
        <v>73.900000000000006</v>
      </c>
      <c r="E192" s="42">
        <f t="shared" ref="E192:E223" si="16">D192/$A$5*$E$4</f>
        <v>41.439889005424547</v>
      </c>
      <c r="F192" s="717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2">
        <v>105.6</v>
      </c>
      <c r="E193" s="42">
        <f t="shared" si="16"/>
        <v>59.215863044287303</v>
      </c>
      <c r="F193" s="717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2">
        <v>104.5</v>
      </c>
      <c r="E194" s="42">
        <f t="shared" si="16"/>
        <v>58.599031137575984</v>
      </c>
      <c r="F194" s="717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2">
        <v>73.8</v>
      </c>
      <c r="E195" s="42">
        <f t="shared" si="16"/>
        <v>41.383813377541699</v>
      </c>
      <c r="F195" s="717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2">
        <v>74.900000000000006</v>
      </c>
      <c r="E196" s="42">
        <f t="shared" si="16"/>
        <v>42.000645284253025</v>
      </c>
      <c r="F196" s="717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2">
        <v>105.5</v>
      </c>
      <c r="E197" s="42">
        <f t="shared" si="16"/>
        <v>59.159787416404463</v>
      </c>
      <c r="F197" s="717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2">
        <v>106.3</v>
      </c>
      <c r="E198" s="42">
        <f t="shared" si="16"/>
        <v>59.608392439467245</v>
      </c>
      <c r="F198" s="717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2">
        <v>74.900000000000006</v>
      </c>
      <c r="E199" s="42">
        <f t="shared" si="16"/>
        <v>42.000645284253025</v>
      </c>
      <c r="F199" s="717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2">
        <v>78.599999999999994</v>
      </c>
      <c r="E200" s="42">
        <f t="shared" si="16"/>
        <v>44.075443515918394</v>
      </c>
      <c r="F200" s="717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2">
        <v>105</v>
      </c>
      <c r="E201" s="42">
        <f t="shared" si="16"/>
        <v>58.879409276990224</v>
      </c>
      <c r="F201" s="717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2">
        <f>106.3</f>
        <v>106.3</v>
      </c>
      <c r="E202" s="42">
        <f t="shared" si="16"/>
        <v>59.608392439467245</v>
      </c>
      <c r="F202" s="717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2">
        <v>73.599999999999994</v>
      </c>
      <c r="E203" s="42">
        <f t="shared" si="16"/>
        <v>41.271662121776004</v>
      </c>
      <c r="F203" s="717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2">
        <v>68.3</v>
      </c>
      <c r="E204" s="42">
        <f t="shared" si="16"/>
        <v>38.29965384398507</v>
      </c>
      <c r="F204" s="717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2">
        <v>110.2</v>
      </c>
      <c r="E205" s="42">
        <f t="shared" si="16"/>
        <v>61.79534192689831</v>
      </c>
      <c r="F205" s="717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2">
        <v>106.1</v>
      </c>
      <c r="E206" s="42">
        <f t="shared" si="16"/>
        <v>59.496241183701542</v>
      </c>
      <c r="F206" s="717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2">
        <v>76.5</v>
      </c>
      <c r="E207" s="42">
        <f t="shared" si="16"/>
        <v>42.89785533037859</v>
      </c>
      <c r="F207" s="717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2">
        <v>76</v>
      </c>
      <c r="E208" s="42">
        <f t="shared" si="16"/>
        <v>42.617477190964351</v>
      </c>
      <c r="F208" s="717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2">
        <v>105.5</v>
      </c>
      <c r="E209" s="42">
        <f t="shared" si="16"/>
        <v>59.159787416404463</v>
      </c>
      <c r="F209" s="717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6">
        <v>106.9</v>
      </c>
      <c r="E210" s="42">
        <f t="shared" si="16"/>
        <v>59.944846206764332</v>
      </c>
      <c r="F210" s="717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2">
        <v>76.2</v>
      </c>
      <c r="E211" s="42">
        <f t="shared" si="16"/>
        <v>42.729628446730054</v>
      </c>
      <c r="F211" s="717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963</v>
      </c>
      <c r="D212" s="202">
        <v>73.400000000000006</v>
      </c>
      <c r="E212" s="42">
        <f t="shared" si="16"/>
        <v>41.159510866010308</v>
      </c>
      <c r="F212" s="717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2">
        <v>109.2</v>
      </c>
      <c r="E213" s="42">
        <f t="shared" si="16"/>
        <v>61.234585648069832</v>
      </c>
      <c r="F213" s="717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2">
        <v>107.2</v>
      </c>
      <c r="E214" s="42">
        <f t="shared" si="16"/>
        <v>60.113073090412875</v>
      </c>
      <c r="F214" s="717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958</v>
      </c>
      <c r="D215" s="202">
        <v>76.599999999999994</v>
      </c>
      <c r="E215" s="42">
        <f t="shared" si="16"/>
        <v>42.953930958261431</v>
      </c>
      <c r="F215" s="717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2">
        <v>74.3</v>
      </c>
      <c r="E216" s="42">
        <f t="shared" si="16"/>
        <v>41.664191516955938</v>
      </c>
      <c r="F216" s="717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2">
        <v>107.6</v>
      </c>
      <c r="E217" s="42">
        <f t="shared" si="16"/>
        <v>60.33737560194426</v>
      </c>
      <c r="F217" s="717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2">
        <v>107</v>
      </c>
      <c r="E218" s="42">
        <f t="shared" si="16"/>
        <v>60.00092183464718</v>
      </c>
      <c r="F218" s="717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2">
        <v>76.8</v>
      </c>
      <c r="E219" s="42">
        <f t="shared" si="16"/>
        <v>43.066082214027134</v>
      </c>
      <c r="F219" s="717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2">
        <v>74.599999999999994</v>
      </c>
      <c r="E220" s="42">
        <f t="shared" si="16"/>
        <v>41.832418400604482</v>
      </c>
      <c r="F220" s="717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2">
        <v>107.4</v>
      </c>
      <c r="E221" s="42">
        <f t="shared" si="16"/>
        <v>60.225224346178571</v>
      </c>
      <c r="F221" s="717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2">
        <v>107.4</v>
      </c>
      <c r="E222" s="42">
        <f t="shared" si="16"/>
        <v>60.225224346178571</v>
      </c>
      <c r="F222" s="717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2">
        <v>76.5</v>
      </c>
      <c r="E223" s="42">
        <f t="shared" si="16"/>
        <v>42.89785533037859</v>
      </c>
      <c r="F223" s="717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2">
        <v>74.3</v>
      </c>
      <c r="E224" s="42">
        <f t="shared" ref="E224:E237" si="18">D224/$A$5*$E$4</f>
        <v>41.664191516955938</v>
      </c>
      <c r="F224" s="717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984</v>
      </c>
      <c r="D225" s="202">
        <f>110.2-2.7</f>
        <v>107.5</v>
      </c>
      <c r="E225" s="42">
        <f t="shared" si="18"/>
        <v>60.281299974061412</v>
      </c>
      <c r="F225" s="717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2">
        <v>107.1</v>
      </c>
      <c r="E226" s="42">
        <f t="shared" si="18"/>
        <v>60.05699746253002</v>
      </c>
      <c r="F226" s="717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2">
        <v>76.5</v>
      </c>
      <c r="E227" s="42">
        <f t="shared" si="18"/>
        <v>42.89785533037859</v>
      </c>
      <c r="F227" s="717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2">
        <f>74.3</f>
        <v>74.3</v>
      </c>
      <c r="E228" s="42">
        <f t="shared" si="18"/>
        <v>41.664191516955938</v>
      </c>
      <c r="F228" s="717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2">
        <v>107.5</v>
      </c>
      <c r="E229" s="42">
        <f t="shared" si="18"/>
        <v>60.281299974061412</v>
      </c>
      <c r="F229" s="717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2">
        <v>107.2</v>
      </c>
      <c r="E230" s="42">
        <f t="shared" si="18"/>
        <v>60.113073090412875</v>
      </c>
      <c r="F230" s="717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2">
        <v>76.7</v>
      </c>
      <c r="E231" s="42">
        <f t="shared" si="18"/>
        <v>43.010006586144286</v>
      </c>
      <c r="F231" s="717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2">
        <v>74.400000000000006</v>
      </c>
      <c r="E232" s="42">
        <f t="shared" si="18"/>
        <v>41.720267144838786</v>
      </c>
      <c r="F232" s="717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2">
        <v>107.6</v>
      </c>
      <c r="E233" s="42">
        <f t="shared" si="18"/>
        <v>60.33737560194426</v>
      </c>
      <c r="F233" s="717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2">
        <f>115</f>
        <v>115</v>
      </c>
      <c r="E234" s="42">
        <f t="shared" si="18"/>
        <v>64.486972065275012</v>
      </c>
      <c r="F234" s="717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2">
        <v>78.099999999999994</v>
      </c>
      <c r="E235" s="42">
        <f t="shared" si="18"/>
        <v>43.795065376504155</v>
      </c>
      <c r="F235" s="717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2">
        <v>78.599999999999994</v>
      </c>
      <c r="E236" s="42">
        <f t="shared" si="18"/>
        <v>44.075443515918394</v>
      </c>
      <c r="F236" s="717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2">
        <f>112.6</f>
        <v>112.6</v>
      </c>
      <c r="E237" s="42">
        <f t="shared" si="18"/>
        <v>63.141156996086657</v>
      </c>
      <c r="F237" s="717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21">
        <f>SUM(G48:G237)</f>
        <v>43104.536075847776</v>
      </c>
    </row>
    <row r="239" spans="1:7" x14ac:dyDescent="0.2">
      <c r="C239" t="s">
        <v>1016</v>
      </c>
      <c r="D239" s="37">
        <f>D238+D36</f>
        <v>16565.2</v>
      </c>
      <c r="E239" s="37">
        <f>E238+E36</f>
        <v>9289.0399100495106</v>
      </c>
      <c r="G239" s="322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78"/>
      <c r="B1" s="878"/>
      <c r="C1" s="878"/>
      <c r="D1" s="878"/>
      <c r="E1" s="878"/>
    </row>
    <row r="2" spans="1:7" ht="41.25" customHeight="1" x14ac:dyDescent="0.2">
      <c r="A2" s="885" t="s">
        <v>1025</v>
      </c>
      <c r="B2" s="885"/>
      <c r="C2" s="885"/>
      <c r="D2" s="885"/>
      <c r="E2" s="885"/>
    </row>
    <row r="3" spans="1:7" ht="16.5" customHeight="1" x14ac:dyDescent="0.2">
      <c r="A3" s="881" t="s">
        <v>1424</v>
      </c>
      <c r="B3" s="881"/>
      <c r="C3" s="881"/>
      <c r="D3" s="881"/>
      <c r="E3" s="881"/>
    </row>
    <row r="4" spans="1:7" ht="15" x14ac:dyDescent="0.35">
      <c r="A4" s="879" t="s">
        <v>1426</v>
      </c>
      <c r="B4" s="879"/>
      <c r="C4" s="369"/>
      <c r="D4" s="369"/>
      <c r="E4" s="369">
        <v>24861.41</v>
      </c>
    </row>
    <row r="5" spans="1:7" ht="15" x14ac:dyDescent="0.25">
      <c r="A5" s="375">
        <v>44335.5</v>
      </c>
      <c r="B5" s="370" t="s">
        <v>2004</v>
      </c>
      <c r="C5" s="291"/>
      <c r="D5" s="291"/>
      <c r="E5" s="290"/>
      <c r="F5" s="133"/>
    </row>
    <row r="6" spans="1:7" ht="15" x14ac:dyDescent="0.25">
      <c r="A6" s="370" t="s">
        <v>1425</v>
      </c>
      <c r="B6" s="292">
        <f>E4*5.05/A5</f>
        <v>2.8318192080838154</v>
      </c>
      <c r="C6" s="291" t="s">
        <v>1027</v>
      </c>
      <c r="D6" s="291"/>
      <c r="E6" s="290"/>
      <c r="F6" s="133"/>
    </row>
    <row r="7" spans="1:7" ht="26.25" customHeight="1" x14ac:dyDescent="0.25">
      <c r="B7" s="36"/>
      <c r="C7" s="294" t="s">
        <v>2000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1019</v>
      </c>
      <c r="G8" s="33" t="s">
        <v>1020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3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1028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1028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2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3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2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84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1450</v>
      </c>
      <c r="C22" s="60" t="s">
        <v>1433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1451</v>
      </c>
      <c r="C23" s="60" t="s">
        <v>1434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1452</v>
      </c>
      <c r="C24" s="60" t="s">
        <v>1431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1679</v>
      </c>
      <c r="C25" s="60" t="s">
        <v>1678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1680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8">
        <f>SUM(D10:D26)</f>
        <v>1714.2000000000003</v>
      </c>
      <c r="E28" s="208">
        <f>SUM(E10:E27)</f>
        <v>961.24841316777747</v>
      </c>
      <c r="F28" s="43"/>
      <c r="G28" s="208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1040</v>
      </c>
      <c r="C35" s="100"/>
      <c r="D35" s="209">
        <f>D28+D34</f>
        <v>4239.1000000000004</v>
      </c>
      <c r="E35" s="209">
        <f>E28+E34</f>
        <v>2377.1019415818023</v>
      </c>
      <c r="F35" s="210"/>
      <c r="G35" s="209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2023-09-14T09:49:26Z</cp:lastPrinted>
  <dcterms:created xsi:type="dcterms:W3CDTF">2010-02-17T17:09:47Z</dcterms:created>
  <dcterms:modified xsi:type="dcterms:W3CDTF">2023-09-29T05:36:05Z</dcterms:modified>
</cp:coreProperties>
</file>